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320" windowHeight="12240" activeTab="0"/>
  </bookViews>
  <sheets>
    <sheet name="Main" sheetId="1" r:id="rId1"/>
    <sheet name="VBMP" sheetId="2" r:id="rId2"/>
    <sheet name="QBMP" sheetId="3" r:id="rId3"/>
    <sheet name="Impervious Fraction" sheetId="4" r:id="rId4"/>
  </sheets>
  <definedNames>
    <definedName name="I_rate" localSheetId="2">#REF!</definedName>
    <definedName name="I_rate">#REF!</definedName>
    <definedName name="_xlnm.Print_Area" localSheetId="0">'Main'!$B$2:$I$36</definedName>
    <definedName name="_xlnm.Print_Area" localSheetId="2">'QBMP'!$B$3:$L$60</definedName>
    <definedName name="_xlnm.Print_Area" localSheetId="1">'VBMP'!$B$3:$L$59</definedName>
  </definedNames>
  <calcPr fullCalcOnLoad="1"/>
</workbook>
</file>

<file path=xl/sharedStrings.xml><?xml version="1.0" encoding="utf-8"?>
<sst xmlns="http://schemas.openxmlformats.org/spreadsheetml/2006/main" count="94" uniqueCount="71">
  <si>
    <t xml:space="preserve">Notes: </t>
  </si>
  <si>
    <t>in/hr</t>
  </si>
  <si>
    <t xml:space="preserve">   Legend:</t>
  </si>
  <si>
    <t xml:space="preserve">Required Entries    </t>
  </si>
  <si>
    <t xml:space="preserve">Calculated Cells     </t>
  </si>
  <si>
    <t>Company Name</t>
  </si>
  <si>
    <t>Date</t>
  </si>
  <si>
    <t>Designed by</t>
  </si>
  <si>
    <t>Company Project Number/Name</t>
  </si>
  <si>
    <t>DMA Type/ID</t>
  </si>
  <si>
    <t xml:space="preserve">Design Storm Depth (in) </t>
  </si>
  <si>
    <t>Proposed Volume on Plans (cubic feet)</t>
  </si>
  <si>
    <t>Total</t>
  </si>
  <si>
    <t>Post-Project Surface Type</t>
  </si>
  <si>
    <t>DMA Runoff Factor</t>
  </si>
  <si>
    <t>DMA Areas x Runoff Factor</t>
  </si>
  <si>
    <t>DMA Area (square feet)</t>
  </si>
  <si>
    <t>Case No</t>
  </si>
  <si>
    <t>Drainage Management Area Tabulation</t>
  </si>
  <si>
    <t>BMP Identification</t>
  </si>
  <si>
    <t>Design Rainfall Depth</t>
  </si>
  <si>
    <t>BMP NAME / ID</t>
  </si>
  <si>
    <t>Must match Name/ID used on BMP Design Calculation Sheet</t>
  </si>
  <si>
    <t>DMAs</t>
  </si>
  <si>
    <t>Design Rainfall Intensity</t>
  </si>
  <si>
    <t>I =</t>
  </si>
  <si>
    <t xml:space="preserve">Design Rainfall Intensity (in/hr) </t>
  </si>
  <si>
    <t>Design Flow Rate (cfs)</t>
  </si>
  <si>
    <t>Proposed Flow Rate (cfs)</t>
  </si>
  <si>
    <t>Santa Ana Watershed</t>
  </si>
  <si>
    <t xml:space="preserve">To verify which watershed your project is located within, visit </t>
  </si>
  <si>
    <t>www.rcflood.org/npdes</t>
  </si>
  <si>
    <t xml:space="preserve">and use the 'Locate my Watershed' tool </t>
  </si>
  <si>
    <t>If your project is not located in the Santa Ana Watershed,</t>
  </si>
  <si>
    <t>To access worksheets applicable to your watershed</t>
  </si>
  <si>
    <t>Do not use these worksheets! Instead visit</t>
  </si>
  <si>
    <t>www.rcflood.org/npdes/developers.aspx</t>
  </si>
  <si>
    <t>to access the worksheets for the Santa Ana Watershed</t>
  </si>
  <si>
    <r>
      <t>V</t>
    </r>
    <r>
      <rPr>
        <vertAlign val="subscript"/>
        <sz val="10"/>
        <rFont val="Arial"/>
        <family val="2"/>
      </rPr>
      <t>BMP</t>
    </r>
    <r>
      <rPr>
        <sz val="10"/>
        <rFont val="Arial"/>
        <family val="2"/>
      </rPr>
      <t xml:space="preserve"> and Q</t>
    </r>
    <r>
      <rPr>
        <vertAlign val="subscript"/>
        <sz val="10"/>
        <rFont val="Arial"/>
        <family val="2"/>
      </rPr>
      <t>BMP</t>
    </r>
    <r>
      <rPr>
        <sz val="10"/>
        <rFont val="Arial"/>
        <family val="2"/>
      </rPr>
      <t xml:space="preserve"> worksheets</t>
    </r>
  </si>
  <si>
    <r>
      <t>These worksheets are to be used to determine the required 
Design Capture Volume (V</t>
    </r>
    <r>
      <rPr>
        <vertAlign val="subscript"/>
        <sz val="10"/>
        <rFont val="Arial"/>
        <family val="2"/>
      </rPr>
      <t>BMP</t>
    </r>
    <r>
      <rPr>
        <sz val="10"/>
        <rFont val="Arial"/>
        <family val="2"/>
      </rPr>
      <t>) 
or the 
Design Flow Rate (Q</t>
    </r>
    <r>
      <rPr>
        <vertAlign val="subscript"/>
        <sz val="10"/>
        <rFont val="Arial"/>
        <family val="2"/>
      </rPr>
      <t>BMP</t>
    </r>
    <r>
      <rPr>
        <sz val="10"/>
        <rFont val="Arial"/>
        <family val="2"/>
      </rPr>
      <t>) 
for BMPs in the Santa Ana Watershed</t>
    </r>
  </si>
  <si>
    <r>
      <t xml:space="preserve">Use the </t>
    </r>
    <r>
      <rPr>
        <b/>
        <sz val="12"/>
        <color indexed="60"/>
        <rFont val="Arial"/>
        <family val="2"/>
      </rPr>
      <t>tabs</t>
    </r>
    <r>
      <rPr>
        <b/>
        <sz val="12"/>
        <rFont val="Arial"/>
        <family val="2"/>
      </rPr>
      <t xml:space="preserve"> across the bottom </t>
    </r>
  </si>
  <si>
    <r>
      <t xml:space="preserve">(Note this worksheet shall </t>
    </r>
    <r>
      <rPr>
        <b/>
        <i/>
        <u val="single"/>
        <sz val="10"/>
        <color indexed="10"/>
        <rFont val="Times New Roman"/>
        <family val="1"/>
      </rPr>
      <t>only</t>
    </r>
    <r>
      <rPr>
        <i/>
        <sz val="10"/>
        <color indexed="10"/>
        <rFont val="Times New Roman"/>
        <family val="1"/>
      </rPr>
      <t xml:space="preserve"> be used in conjunction with BMP designs from the </t>
    </r>
    <r>
      <rPr>
        <b/>
        <i/>
        <u val="single"/>
        <sz val="10"/>
        <color indexed="10"/>
        <rFont val="Times New Roman"/>
        <family val="1"/>
      </rPr>
      <t>LID BMP Design Handbook</t>
    </r>
    <r>
      <rPr>
        <i/>
        <sz val="10"/>
        <color indexed="10"/>
        <rFont val="Times New Roman"/>
        <family val="1"/>
      </rPr>
      <t xml:space="preserve">) </t>
    </r>
  </si>
  <si>
    <r>
      <rPr>
        <b/>
        <u val="single"/>
        <sz val="16"/>
        <rFont val="Times New Roman"/>
        <family val="1"/>
      </rPr>
      <t>Santa Ana Watershed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-</t>
    </r>
    <r>
      <rPr>
        <sz val="16"/>
        <rFont val="Times New Roman"/>
        <family val="1"/>
      </rPr>
      <t xml:space="preserve"> </t>
    </r>
    <r>
      <rPr>
        <sz val="14"/>
        <rFont val="Times New Roman"/>
        <family val="1"/>
      </rPr>
      <t xml:space="preserve">BMP Design Volume, </t>
    </r>
    <r>
      <rPr>
        <b/>
        <sz val="14"/>
        <rFont val="Times New Roman"/>
        <family val="1"/>
      </rPr>
      <t>V</t>
    </r>
    <r>
      <rPr>
        <b/>
        <vertAlign val="subscript"/>
        <sz val="14"/>
        <rFont val="Times New Roman"/>
        <family val="1"/>
      </rPr>
      <t>BMP</t>
    </r>
    <r>
      <rPr>
        <sz val="12"/>
        <rFont val="Times New Roman"/>
        <family val="1"/>
      </rPr>
      <t xml:space="preserve">
</t>
    </r>
  </si>
  <si>
    <t>85th Percentile, 24-hour Rainfall Depth, 
from the Isohyetal Map in Handbook Appendix E</t>
  </si>
  <si>
    <r>
      <t>D</t>
    </r>
    <r>
      <rPr>
        <vertAlign val="subscript"/>
        <sz val="12"/>
        <rFont val="Times New Roman"/>
        <family val="1"/>
      </rPr>
      <t>85</t>
    </r>
    <r>
      <rPr>
        <sz val="12"/>
        <rFont val="Times New Roman"/>
        <family val="1"/>
      </rPr>
      <t>=</t>
    </r>
  </si>
  <si>
    <t>inches</t>
  </si>
  <si>
    <t>Roofs</t>
  </si>
  <si>
    <t>Concrete or Asphalt</t>
  </si>
  <si>
    <t>Open and Porous Pavers</t>
  </si>
  <si>
    <t>Insert additional rows if needed to accommodate all DMAs draining to the BMP</t>
  </si>
  <si>
    <r>
      <rPr>
        <b/>
        <u val="single"/>
        <sz val="16"/>
        <rFont val="Times New Roman"/>
        <family val="1"/>
      </rPr>
      <t>Santa Ana Watershed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-</t>
    </r>
    <r>
      <rPr>
        <sz val="16"/>
        <rFont val="Times New Roman"/>
        <family val="1"/>
      </rPr>
      <t xml:space="preserve"> </t>
    </r>
    <r>
      <rPr>
        <sz val="14"/>
        <rFont val="Times New Roman"/>
        <family val="1"/>
      </rPr>
      <t xml:space="preserve">BMP Design Flow Rate, </t>
    </r>
    <r>
      <rPr>
        <b/>
        <sz val="14"/>
        <rFont val="Times New Roman"/>
        <family val="1"/>
      </rPr>
      <t>Q</t>
    </r>
    <r>
      <rPr>
        <b/>
        <vertAlign val="subscript"/>
        <sz val="14"/>
        <rFont val="Times New Roman"/>
        <family val="1"/>
      </rPr>
      <t>BMP</t>
    </r>
  </si>
  <si>
    <r>
      <t xml:space="preserve">Design Capture Volume, </t>
    </r>
    <r>
      <rPr>
        <b/>
        <sz val="11"/>
        <rFont val="Calibri"/>
        <family val="2"/>
      </rPr>
      <t>V</t>
    </r>
    <r>
      <rPr>
        <b/>
        <vertAlign val="subscript"/>
        <sz val="11"/>
        <rFont val="Calibri"/>
        <family val="2"/>
      </rPr>
      <t>BMP</t>
    </r>
    <r>
      <rPr>
        <i/>
        <sz val="10"/>
        <rFont val="Calibri"/>
        <family val="2"/>
      </rPr>
      <t xml:space="preserve"> (cubic feet)</t>
    </r>
  </si>
  <si>
    <r>
      <t>Effective Imperivous Fraction, I</t>
    </r>
    <r>
      <rPr>
        <vertAlign val="subscript"/>
        <sz val="10"/>
        <rFont val="Calibri"/>
        <family val="2"/>
      </rPr>
      <t>f</t>
    </r>
  </si>
  <si>
    <t>Effective Impervious Fraction</t>
  </si>
  <si>
    <t>Developed Cover Types</t>
  </si>
  <si>
    <t>Natural (A Soil)</t>
  </si>
  <si>
    <t>Natural (B Soil)</t>
  </si>
  <si>
    <t>Natural (C Soil)</t>
  </si>
  <si>
    <t>Natural (D Soil)</t>
  </si>
  <si>
    <t>Compacted Soil (e.g. unpaved parking)</t>
  </si>
  <si>
    <t>Decomposed Granite</t>
  </si>
  <si>
    <t>Gravel or Class 2 Permeable Base</t>
  </si>
  <si>
    <t>Pervious Concrete / Porous Asphalt</t>
  </si>
  <si>
    <t>Turf block</t>
  </si>
  <si>
    <t xml:space="preserve">Ornamental Landscaping </t>
  </si>
  <si>
    <t>Grouted or Gapless Paving Blocks</t>
  </si>
  <si>
    <t>Permeable Paving Blocks w/ Sand Filled Gap</t>
  </si>
  <si>
    <t>Class 2 Base</t>
  </si>
  <si>
    <t>Mixed Surface Types</t>
  </si>
  <si>
    <r>
      <t xml:space="preserve">Post-Project Surface Type 
</t>
    </r>
    <r>
      <rPr>
        <sz val="8"/>
        <rFont val="Calibri"/>
        <family val="2"/>
      </rPr>
      <t>(</t>
    </r>
    <r>
      <rPr>
        <sz val="8"/>
        <color indexed="10"/>
        <rFont val="Calibri"/>
        <family val="2"/>
      </rPr>
      <t>use pull-down menu</t>
    </r>
    <r>
      <rPr>
        <sz val="8"/>
        <rFont val="Calibri"/>
        <family val="2"/>
      </rPr>
      <t>)</t>
    </r>
  </si>
  <si>
    <r>
      <t>Use this table to determine the effective impervious fraction for the V</t>
    </r>
    <r>
      <rPr>
        <vertAlign val="subscript"/>
        <sz val="11"/>
        <color indexed="60"/>
        <rFont val="Arial"/>
        <family val="2"/>
      </rPr>
      <t>BMP</t>
    </r>
    <r>
      <rPr>
        <sz val="11"/>
        <color indexed="60"/>
        <rFont val="Arial"/>
        <family val="2"/>
      </rPr>
      <t xml:space="preserve"> and Q</t>
    </r>
    <r>
      <rPr>
        <vertAlign val="subscript"/>
        <sz val="11"/>
        <color indexed="60"/>
        <rFont val="Arial"/>
        <family val="2"/>
      </rPr>
      <t>BMP</t>
    </r>
    <r>
      <rPr>
        <sz val="11"/>
        <color indexed="60"/>
        <rFont val="Arial"/>
        <family val="2"/>
      </rPr>
      <t xml:space="preserve"> calculation sheets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</si>
</sst>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u val="single"/>
      <sz val="16"/>
      <name val="Times New Roman"/>
      <family val="1"/>
    </font>
    <font>
      <i/>
      <sz val="10"/>
      <name val="Calibri"/>
      <family val="2"/>
    </font>
    <font>
      <i/>
      <sz val="11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b/>
      <sz val="12"/>
      <color indexed="60"/>
      <name val="Arial"/>
      <family val="2"/>
    </font>
    <font>
      <i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vertAlign val="subscript"/>
      <sz val="14"/>
      <name val="Times New Roman"/>
      <family val="1"/>
    </font>
    <font>
      <b/>
      <sz val="11"/>
      <name val="Calibri"/>
      <family val="2"/>
    </font>
    <font>
      <b/>
      <vertAlign val="subscript"/>
      <sz val="11"/>
      <name val="Calibri"/>
      <family val="2"/>
    </font>
    <font>
      <vertAlign val="subscript"/>
      <sz val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sz val="11"/>
      <color indexed="60"/>
      <name val="Arial"/>
      <family val="2"/>
    </font>
    <font>
      <vertAlign val="subscript"/>
      <sz val="11"/>
      <color indexed="6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u val="single"/>
      <sz val="18"/>
      <color indexed="56"/>
      <name val="Cambria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u val="single"/>
      <sz val="18"/>
      <color theme="3"/>
      <name val="Cambria"/>
      <family val="2"/>
    </font>
    <font>
      <i/>
      <sz val="10"/>
      <color rgb="FFFF0000"/>
      <name val="Times New Roman"/>
      <family val="1"/>
    </font>
    <font>
      <sz val="11"/>
      <color rgb="FFC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DF7F9"/>
        <bgColor indexed="64"/>
      </patternFill>
    </fill>
    <fill>
      <patternFill patternType="lightGray"/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/>
      <right/>
      <top/>
      <bottom style="thin">
        <color theme="0" tint="-0.4999699890613556"/>
      </bottom>
    </border>
    <border>
      <left style="thin">
        <color indexed="23"/>
      </left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>
        <color indexed="23"/>
      </left>
      <right/>
      <top style="thin">
        <color theme="0" tint="-0.4999699890613556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3"/>
      </left>
      <right/>
      <top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thin">
        <color indexed="23"/>
      </right>
      <top/>
      <bottom style="hair"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thin">
        <color indexed="23"/>
      </left>
      <right style="medium">
        <color indexed="23"/>
      </right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" fillId="0" borderId="0" xfId="72" applyFont="1" applyBorder="1" applyAlignment="1">
      <alignment horizontal="right" vertical="center"/>
      <protection/>
    </xf>
    <xf numFmtId="0" fontId="2" fillId="0" borderId="0" xfId="72" applyFont="1" applyBorder="1" applyAlignment="1">
      <alignment horizontal="right"/>
      <protection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2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2" xfId="60" applyFont="1" applyFill="1" applyBorder="1" applyAlignment="1">
      <alignment horizontal="left" vertical="center"/>
      <protection/>
    </xf>
    <xf numFmtId="0" fontId="2" fillId="0" borderId="0" xfId="60" applyFont="1" applyFill="1" applyBorder="1" applyAlignment="1">
      <alignment horizontal="left" vertical="center"/>
      <protection/>
    </xf>
    <xf numFmtId="0" fontId="7" fillId="0" borderId="13" xfId="0" applyFont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center" wrapText="1"/>
    </xf>
    <xf numFmtId="0" fontId="9" fillId="9" borderId="16" xfId="0" applyFont="1" applyFill="1" applyBorder="1" applyAlignment="1">
      <alignment horizontal="center" wrapText="1"/>
    </xf>
    <xf numFmtId="0" fontId="0" fillId="9" borderId="16" xfId="0" applyFont="1" applyFill="1" applyBorder="1" applyAlignment="1">
      <alignment horizontal="center" wrapText="1"/>
    </xf>
    <xf numFmtId="0" fontId="5" fillId="9" borderId="16" xfId="0" applyFont="1" applyFill="1" applyBorder="1" applyAlignment="1">
      <alignment horizontal="center" wrapText="1"/>
    </xf>
    <xf numFmtId="0" fontId="5" fillId="9" borderId="17" xfId="0" applyFont="1" applyFill="1" applyBorder="1" applyAlignment="1">
      <alignment horizontal="center" wrapText="1"/>
    </xf>
    <xf numFmtId="0" fontId="8" fillId="34" borderId="18" xfId="0" applyFont="1" applyFill="1" applyBorder="1" applyAlignment="1">
      <alignment horizontal="center" vertical="center" wrapText="1"/>
    </xf>
    <xf numFmtId="2" fontId="8" fillId="34" borderId="1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67" fillId="0" borderId="10" xfId="0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59" applyFont="1" applyFill="1" applyBorder="1" applyAlignment="1" applyProtection="1">
      <alignment horizontal="left" vertical="center"/>
      <protection locked="0"/>
    </xf>
    <xf numFmtId="0" fontId="2" fillId="0" borderId="21" xfId="59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/>
    </xf>
    <xf numFmtId="0" fontId="7" fillId="6" borderId="14" xfId="0" applyFont="1" applyFill="1" applyBorder="1" applyAlignment="1" applyProtection="1">
      <alignment horizontal="center" vertical="center" wrapText="1"/>
      <protection locked="0"/>
    </xf>
    <xf numFmtId="2" fontId="2" fillId="34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6" fillId="34" borderId="22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 applyProtection="1">
      <alignment horizontal="center" vertical="center" wrapText="1"/>
      <protection/>
    </xf>
    <xf numFmtId="0" fontId="6" fillId="34" borderId="25" xfId="0" applyFont="1" applyFill="1" applyBorder="1" applyAlignment="1" applyProtection="1">
      <alignment horizontal="center" vertical="center" wrapText="1"/>
      <protection/>
    </xf>
    <xf numFmtId="2" fontId="6" fillId="34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7">
      <alignment/>
      <protection/>
    </xf>
    <xf numFmtId="0" fontId="0" fillId="0" borderId="0" xfId="57" applyAlignment="1">
      <alignment vertical="center"/>
      <protection/>
    </xf>
    <xf numFmtId="0" fontId="0" fillId="0" borderId="0" xfId="57" applyBorder="1">
      <alignment/>
      <protection/>
    </xf>
    <xf numFmtId="0" fontId="23" fillId="0" borderId="0" xfId="0" applyFont="1" applyFill="1" applyBorder="1" applyAlignment="1">
      <alignment vertical="center" wrapText="1"/>
    </xf>
    <xf numFmtId="0" fontId="10" fillId="0" borderId="0" xfId="57" applyFont="1" applyAlignment="1">
      <alignment horizontal="center" vertical="center"/>
      <protection/>
    </xf>
    <xf numFmtId="0" fontId="10" fillId="0" borderId="0" xfId="57" applyFont="1" applyBorder="1" applyAlignment="1">
      <alignment horizontal="center" vertical="center"/>
      <protection/>
    </xf>
    <xf numFmtId="0" fontId="23" fillId="0" borderId="0" xfId="0" applyFont="1" applyFill="1" applyAlignment="1">
      <alignment/>
    </xf>
    <xf numFmtId="2" fontId="23" fillId="0" borderId="0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Fill="1" applyAlignment="1">
      <alignment/>
    </xf>
    <xf numFmtId="0" fontId="6" fillId="34" borderId="27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 applyProtection="1">
      <alignment horizontal="center" vertical="center" wrapText="1"/>
      <protection locked="0"/>
    </xf>
    <xf numFmtId="0" fontId="5" fillId="6" borderId="28" xfId="0" applyFont="1" applyFill="1" applyBorder="1" applyAlignment="1" applyProtection="1">
      <alignment horizontal="center" vertical="center" wrapText="1"/>
      <protection locked="0"/>
    </xf>
    <xf numFmtId="0" fontId="5" fillId="6" borderId="29" xfId="0" applyFont="1" applyFill="1" applyBorder="1" applyAlignment="1" applyProtection="1">
      <alignment horizontal="center" vertical="center" wrapText="1"/>
      <protection locked="0"/>
    </xf>
    <xf numFmtId="0" fontId="5" fillId="6" borderId="30" xfId="0" applyFont="1" applyFill="1" applyBorder="1" applyAlignment="1" applyProtection="1">
      <alignment horizontal="center" vertical="center" wrapText="1"/>
      <protection locked="0"/>
    </xf>
    <xf numFmtId="0" fontId="5" fillId="6" borderId="24" xfId="0" applyFont="1" applyFill="1" applyBorder="1" applyAlignment="1" applyProtection="1">
      <alignment horizontal="center" vertical="center" wrapText="1"/>
      <protection locked="0"/>
    </xf>
    <xf numFmtId="0" fontId="5" fillId="6" borderId="31" xfId="0" applyFont="1" applyFill="1" applyBorder="1" applyAlignment="1" applyProtection="1">
      <alignment horizontal="center" vertical="center" wrapText="1"/>
      <protection locked="0"/>
    </xf>
    <xf numFmtId="0" fontId="5" fillId="6" borderId="25" xfId="0" applyFont="1" applyFill="1" applyBorder="1" applyAlignment="1" applyProtection="1">
      <alignment horizontal="center" vertical="center" wrapText="1"/>
      <protection locked="0"/>
    </xf>
    <xf numFmtId="0" fontId="5" fillId="6" borderId="32" xfId="0" applyFont="1" applyFill="1" applyBorder="1" applyAlignment="1" applyProtection="1">
      <alignment horizontal="center" vertical="center" wrapText="1"/>
      <protection locked="0"/>
    </xf>
    <xf numFmtId="0" fontId="10" fillId="35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59" fillId="0" borderId="0" xfId="53" applyAlignment="1">
      <alignment horizontal="center"/>
    </xf>
    <xf numFmtId="0" fontId="69" fillId="0" borderId="0" xfId="78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8" fillId="0" borderId="0" xfId="0" applyFont="1" applyBorder="1" applyAlignment="1">
      <alignment horizontal="center"/>
    </xf>
    <xf numFmtId="0" fontId="2" fillId="36" borderId="33" xfId="0" applyFont="1" applyFill="1" applyBorder="1" applyAlignment="1">
      <alignment horizontal="center" vertical="center"/>
    </xf>
    <xf numFmtId="0" fontId="2" fillId="36" borderId="34" xfId="0" applyFont="1" applyFill="1" applyBorder="1" applyAlignment="1">
      <alignment horizontal="center" vertical="center"/>
    </xf>
    <xf numFmtId="0" fontId="2" fillId="36" borderId="35" xfId="0" applyFont="1" applyFill="1" applyBorder="1" applyAlignment="1">
      <alignment horizontal="center" vertical="center"/>
    </xf>
    <xf numFmtId="0" fontId="2" fillId="0" borderId="12" xfId="60" applyFont="1" applyFill="1" applyBorder="1" applyAlignment="1">
      <alignment horizontal="left" vertical="center"/>
      <protection/>
    </xf>
    <xf numFmtId="0" fontId="2" fillId="0" borderId="0" xfId="60" applyFont="1" applyFill="1" applyBorder="1" applyAlignment="1">
      <alignment horizontal="left" vertical="center"/>
      <protection/>
    </xf>
    <xf numFmtId="0" fontId="2" fillId="37" borderId="36" xfId="59" applyFont="1" applyFill="1" applyBorder="1" applyAlignment="1" applyProtection="1">
      <alignment horizontal="left" vertical="center"/>
      <protection locked="0"/>
    </xf>
    <xf numFmtId="0" fontId="2" fillId="37" borderId="37" xfId="59" applyFont="1" applyFill="1" applyBorder="1" applyAlignment="1" applyProtection="1">
      <alignment horizontal="left" vertical="center"/>
      <protection locked="0"/>
    </xf>
    <xf numFmtId="0" fontId="54" fillId="0" borderId="20" xfId="47" applyBorder="1" applyAlignment="1">
      <alignment horizontal="center"/>
    </xf>
    <xf numFmtId="0" fontId="54" fillId="0" borderId="21" xfId="47" applyBorder="1" applyAlignment="1">
      <alignment horizontal="center"/>
    </xf>
    <xf numFmtId="0" fontId="2" fillId="0" borderId="12" xfId="72" applyFont="1" applyBorder="1" applyAlignment="1">
      <alignment horizontal="left"/>
      <protection/>
    </xf>
    <xf numFmtId="0" fontId="2" fillId="0" borderId="0" xfId="72" applyFont="1" applyBorder="1" applyAlignment="1">
      <alignment horizontal="left"/>
      <protection/>
    </xf>
    <xf numFmtId="0" fontId="2" fillId="37" borderId="38" xfId="72" applyFont="1" applyFill="1" applyBorder="1" applyAlignment="1" applyProtection="1">
      <alignment horizontal="left"/>
      <protection locked="0"/>
    </xf>
    <xf numFmtId="0" fontId="2" fillId="0" borderId="0" xfId="72" applyFont="1" applyBorder="1" applyAlignment="1">
      <alignment horizontal="right"/>
      <protection/>
    </xf>
    <xf numFmtId="0" fontId="2" fillId="37" borderId="39" xfId="72" applyFont="1" applyFill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2" fillId="36" borderId="40" xfId="72" applyFont="1" applyFill="1" applyBorder="1" applyAlignment="1">
      <alignment horizontal="center" vertical="center"/>
      <protection/>
    </xf>
    <xf numFmtId="0" fontId="2" fillId="36" borderId="20" xfId="72" applyFont="1" applyFill="1" applyBorder="1" applyAlignment="1">
      <alignment horizontal="center" vertical="center"/>
      <protection/>
    </xf>
    <xf numFmtId="0" fontId="2" fillId="36" borderId="21" xfId="72" applyFont="1" applyFill="1" applyBorder="1" applyAlignment="1">
      <alignment horizontal="center" vertical="center"/>
      <protection/>
    </xf>
    <xf numFmtId="0" fontId="2" fillId="36" borderId="41" xfId="72" applyFont="1" applyFill="1" applyBorder="1" applyAlignment="1">
      <alignment horizontal="center" vertical="center"/>
      <protection/>
    </xf>
    <xf numFmtId="0" fontId="2" fillId="36" borderId="36" xfId="72" applyFont="1" applyFill="1" applyBorder="1" applyAlignment="1">
      <alignment horizontal="center" vertical="center"/>
      <protection/>
    </xf>
    <xf numFmtId="0" fontId="2" fillId="36" borderId="37" xfId="72" applyFont="1" applyFill="1" applyBorder="1" applyAlignment="1">
      <alignment horizontal="center" vertical="center"/>
      <protection/>
    </xf>
    <xf numFmtId="0" fontId="2" fillId="36" borderId="40" xfId="72" applyFont="1" applyFill="1" applyBorder="1" applyAlignment="1">
      <alignment horizontal="left" vertical="center"/>
      <protection/>
    </xf>
    <xf numFmtId="0" fontId="2" fillId="36" borderId="20" xfId="72" applyFont="1" applyFill="1" applyBorder="1" applyAlignment="1">
      <alignment horizontal="left" vertical="center"/>
      <protection/>
    </xf>
    <xf numFmtId="0" fontId="2" fillId="36" borderId="41" xfId="72" applyFont="1" applyFill="1" applyBorder="1" applyAlignment="1">
      <alignment horizontal="left" vertical="center"/>
      <protection/>
    </xf>
    <xf numFmtId="0" fontId="2" fillId="36" borderId="36" xfId="72" applyFont="1" applyFill="1" applyBorder="1" applyAlignment="1">
      <alignment horizontal="left" vertical="center"/>
      <protection/>
    </xf>
    <xf numFmtId="0" fontId="2" fillId="36" borderId="21" xfId="72" applyFont="1" applyFill="1" applyBorder="1" applyAlignment="1">
      <alignment horizontal="left" vertical="center"/>
      <protection/>
    </xf>
    <xf numFmtId="0" fontId="2" fillId="36" borderId="37" xfId="72" applyFont="1" applyFill="1" applyBorder="1" applyAlignment="1">
      <alignment horizontal="left" vertical="center"/>
      <protection/>
    </xf>
    <xf numFmtId="0" fontId="70" fillId="38" borderId="40" xfId="72" applyFont="1" applyFill="1" applyBorder="1" applyAlignment="1">
      <alignment horizontal="center" vertical="center" wrapText="1"/>
      <protection/>
    </xf>
    <xf numFmtId="0" fontId="70" fillId="38" borderId="20" xfId="72" applyFont="1" applyFill="1" applyBorder="1" applyAlignment="1">
      <alignment horizontal="center" vertical="center" wrapText="1"/>
      <protection/>
    </xf>
    <xf numFmtId="0" fontId="70" fillId="38" borderId="21" xfId="72" applyFont="1" applyFill="1" applyBorder="1" applyAlignment="1">
      <alignment horizontal="center" vertical="center" wrapText="1"/>
      <protection/>
    </xf>
    <xf numFmtId="0" fontId="2" fillId="37" borderId="36" xfId="72" applyFont="1" applyFill="1" applyBorder="1" applyAlignment="1" applyProtection="1">
      <alignment horizontal="left"/>
      <protection locked="0"/>
    </xf>
    <xf numFmtId="14" fontId="2" fillId="37" borderId="36" xfId="72" applyNumberFormat="1" applyFont="1" applyFill="1" applyBorder="1" applyAlignment="1" applyProtection="1">
      <alignment horizontal="left"/>
      <protection locked="0"/>
    </xf>
    <xf numFmtId="14" fontId="2" fillId="37" borderId="37" xfId="72" applyNumberFormat="1" applyFont="1" applyFill="1" applyBorder="1" applyAlignment="1" applyProtection="1">
      <alignment horizontal="left"/>
      <protection locked="0"/>
    </xf>
    <xf numFmtId="0" fontId="2" fillId="0" borderId="1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41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left" vertical="top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39" borderId="45" xfId="0" applyFont="1" applyFill="1" applyBorder="1" applyAlignment="1">
      <alignment horizontal="center" vertical="center" textRotation="90"/>
    </xf>
    <xf numFmtId="0" fontId="0" fillId="39" borderId="45" xfId="0" applyFill="1" applyBorder="1" applyAlignment="1">
      <alignment horizontal="center" vertical="center" textRotation="90"/>
    </xf>
    <xf numFmtId="0" fontId="54" fillId="0" borderId="46" xfId="47" applyBorder="1" applyAlignment="1">
      <alignment horizontal="center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40" borderId="47" xfId="0" applyFont="1" applyFill="1" applyBorder="1" applyAlignment="1">
      <alignment horizontal="center" wrapText="1"/>
    </xf>
    <xf numFmtId="0" fontId="5" fillId="40" borderId="4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36" borderId="40" xfId="72" applyFont="1" applyFill="1" applyBorder="1" applyAlignment="1">
      <alignment horizontal="center" vertical="center" wrapText="1"/>
      <protection/>
    </xf>
    <xf numFmtId="0" fontId="64" fillId="0" borderId="0" xfId="78" applyAlignment="1">
      <alignment horizontal="center"/>
    </xf>
    <xf numFmtId="0" fontId="71" fillId="34" borderId="0" xfId="0" applyFont="1" applyFill="1" applyAlignment="1">
      <alignment horizontal="center"/>
    </xf>
    <xf numFmtId="2" fontId="6" fillId="34" borderId="24" xfId="0" applyNumberFormat="1" applyFont="1" applyFill="1" applyBorder="1" applyAlignment="1" applyProtection="1">
      <alignment horizontal="center" vertical="center" wrapText="1"/>
      <protection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3" xfId="59"/>
    <cellStyle name="Normal 2" xfId="60"/>
    <cellStyle name="Normal 2 2" xfId="61"/>
    <cellStyle name="Normal 2 3" xfId="62"/>
    <cellStyle name="Normal 2 4" xfId="63"/>
    <cellStyle name="Normal 2 5" xfId="64"/>
    <cellStyle name="Normal 2 6" xfId="65"/>
    <cellStyle name="Normal 2 7" xfId="66"/>
    <cellStyle name="Normal 2 8" xfId="67"/>
    <cellStyle name="Normal 3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dxfs count="10"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strike/>
        <color rgb="FF9C0006"/>
      </font>
      <fill>
        <patternFill>
          <bgColor rgb="FFFFC7CE"/>
        </patternFill>
      </fill>
    </dxf>
    <dxf>
      <font>
        <b/>
        <i val="0"/>
        <strike/>
        <color rgb="FF9C0006"/>
      </font>
      <fill>
        <patternFill>
          <bgColor rgb="FFFFC7CE"/>
        </patternFill>
      </fill>
    </dxf>
    <dxf>
      <font>
        <b/>
        <i val="0"/>
        <strike/>
        <color rgb="FFFF0000"/>
      </font>
      <fill>
        <patternFill>
          <bgColor rgb="FFFFFF00"/>
        </patternFill>
      </fill>
    </dxf>
    <dxf>
      <font>
        <b/>
        <i val="0"/>
        <strike/>
        <color rgb="FF9C0006"/>
      </font>
      <fill>
        <patternFill>
          <bgColor rgb="FFFFC7CE"/>
        </patternFill>
      </fill>
    </dxf>
    <dxf>
      <font>
        <b/>
        <i val="0"/>
        <strike/>
        <color rgb="FF9C0006"/>
      </font>
      <fill>
        <patternFill>
          <bgColor rgb="FFFFC7CE"/>
        </patternFill>
      </fill>
    </dxf>
    <dxf>
      <font>
        <b/>
        <i val="0"/>
        <strike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2</xdr:row>
      <xdr:rowOff>47625</xdr:rowOff>
    </xdr:from>
    <xdr:to>
      <xdr:col>9</xdr:col>
      <xdr:colOff>657225</xdr:colOff>
      <xdr:row>2</xdr:row>
      <xdr:rowOff>266700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rcRect l="5332" t="6503" r="8874" b="8355"/>
        <a:stretch>
          <a:fillRect/>
        </a:stretch>
      </xdr:blipFill>
      <xdr:spPr>
        <a:xfrm>
          <a:off x="5924550" y="371475"/>
          <a:ext cx="657225" cy="219075"/>
        </a:xfrm>
        <a:prstGeom prst="rect">
          <a:avLst/>
        </a:prstGeom>
        <a:noFill/>
        <a:ln w="1" cmpd="sng">
          <a:noFill/>
        </a:ln>
      </xdr:spPr>
    </xdr:pic>
    <xdr:clientData fLocksWithSheet="0"/>
  </xdr:twoCellAnchor>
  <xdr:twoCellAnchor editAs="oneCell">
    <xdr:from>
      <xdr:col>9</xdr:col>
      <xdr:colOff>0</xdr:colOff>
      <xdr:row>3</xdr:row>
      <xdr:rowOff>28575</xdr:rowOff>
    </xdr:from>
    <xdr:to>
      <xdr:col>9</xdr:col>
      <xdr:colOff>666750</xdr:colOff>
      <xdr:row>3</xdr:row>
      <xdr:rowOff>228600</xdr:rowOff>
    </xdr:to>
    <xdr:pic>
      <xdr:nvPicPr>
        <xdr:cNvPr id="2" name="Picture 5"/>
        <xdr:cNvPicPr preferRelativeResize="1">
          <a:picLocks noChangeAspect="0"/>
        </xdr:cNvPicPr>
      </xdr:nvPicPr>
      <xdr:blipFill>
        <a:blip r:embed="rId2"/>
        <a:srcRect l="6874" t="8413" r="9257" b="8662"/>
        <a:stretch>
          <a:fillRect/>
        </a:stretch>
      </xdr:blipFill>
      <xdr:spPr>
        <a:xfrm>
          <a:off x="5924550" y="628650"/>
          <a:ext cx="666750" cy="200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2</xdr:row>
      <xdr:rowOff>47625</xdr:rowOff>
    </xdr:from>
    <xdr:to>
      <xdr:col>9</xdr:col>
      <xdr:colOff>657225</xdr:colOff>
      <xdr:row>2</xdr:row>
      <xdr:rowOff>266700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rcRect l="5332" t="6503" r="8874" b="8355"/>
        <a:stretch>
          <a:fillRect/>
        </a:stretch>
      </xdr:blipFill>
      <xdr:spPr>
        <a:xfrm>
          <a:off x="5829300" y="371475"/>
          <a:ext cx="657225" cy="219075"/>
        </a:xfrm>
        <a:prstGeom prst="rect">
          <a:avLst/>
        </a:prstGeom>
        <a:noFill/>
        <a:ln w="1" cmpd="sng">
          <a:noFill/>
        </a:ln>
      </xdr:spPr>
    </xdr:pic>
    <xdr:clientData fLocksWithSheet="0"/>
  </xdr:twoCellAnchor>
  <xdr:twoCellAnchor editAs="oneCell">
    <xdr:from>
      <xdr:col>9</xdr:col>
      <xdr:colOff>0</xdr:colOff>
      <xdr:row>3</xdr:row>
      <xdr:rowOff>28575</xdr:rowOff>
    </xdr:from>
    <xdr:to>
      <xdr:col>9</xdr:col>
      <xdr:colOff>666750</xdr:colOff>
      <xdr:row>3</xdr:row>
      <xdr:rowOff>228600</xdr:rowOff>
    </xdr:to>
    <xdr:pic>
      <xdr:nvPicPr>
        <xdr:cNvPr id="2" name="Picture 5"/>
        <xdr:cNvPicPr preferRelativeResize="1">
          <a:picLocks noChangeAspect="0"/>
        </xdr:cNvPicPr>
      </xdr:nvPicPr>
      <xdr:blipFill>
        <a:blip r:embed="rId2"/>
        <a:srcRect l="6874" t="8413" r="9257" b="8662"/>
        <a:stretch>
          <a:fillRect/>
        </a:stretch>
      </xdr:blipFill>
      <xdr:spPr>
        <a:xfrm>
          <a:off x="5829300" y="628650"/>
          <a:ext cx="666750" cy="200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4:C20" comment="" totalsRowShown="0">
  <autoFilter ref="B4:C20"/>
  <tableColumns count="2">
    <tableColumn id="1" name="Developed Cover Types"/>
    <tableColumn id="2" name="Effective Impervious Fraction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flood.org/npdes" TargetMode="External" /><Relationship Id="rId2" Type="http://schemas.openxmlformats.org/officeDocument/2006/relationships/hyperlink" Target="http://www.rcflood.org/npdes/developers.aspx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36"/>
  <sheetViews>
    <sheetView tabSelected="1" view="pageBreakPreview" zoomScale="130" zoomScaleSheetLayoutView="130" zoomScalePageLayoutView="0" workbookViewId="0" topLeftCell="A1">
      <selection activeCell="B3" sqref="B3:I3"/>
    </sheetView>
  </sheetViews>
  <sheetFormatPr defaultColWidth="0" defaultRowHeight="12.75" zeroHeight="1"/>
  <cols>
    <col min="1" max="1" width="3.140625" style="0" customWidth="1"/>
    <col min="2" max="9" width="9.140625" style="0" customWidth="1"/>
    <col min="10" max="16384" width="0" style="0" hidden="1" customWidth="1"/>
  </cols>
  <sheetData>
    <row r="1" ht="12.75"/>
    <row r="2" ht="12.75"/>
    <row r="3" spans="2:9" ht="22.5">
      <c r="B3" s="61" t="s">
        <v>29</v>
      </c>
      <c r="C3" s="61"/>
      <c r="D3" s="61"/>
      <c r="E3" s="61"/>
      <c r="F3" s="61"/>
      <c r="G3" s="61"/>
      <c r="H3" s="61"/>
      <c r="I3" s="61"/>
    </row>
    <row r="4" spans="3:8" ht="15.75">
      <c r="C4" s="58" t="s">
        <v>38</v>
      </c>
      <c r="D4" s="58"/>
      <c r="E4" s="58"/>
      <c r="F4" s="58"/>
      <c r="G4" s="58"/>
      <c r="H4" s="58"/>
    </row>
    <row r="5" ht="12.75"/>
    <row r="6" spans="2:9" ht="12.75" customHeight="1">
      <c r="B6" s="62" t="s">
        <v>39</v>
      </c>
      <c r="C6" s="62"/>
      <c r="D6" s="62"/>
      <c r="E6" s="62"/>
      <c r="F6" s="62"/>
      <c r="G6" s="62"/>
      <c r="H6" s="62"/>
      <c r="I6" s="62"/>
    </row>
    <row r="7" spans="2:9" ht="12.75">
      <c r="B7" s="62"/>
      <c r="C7" s="62"/>
      <c r="D7" s="62"/>
      <c r="E7" s="62"/>
      <c r="F7" s="62"/>
      <c r="G7" s="62"/>
      <c r="H7" s="62"/>
      <c r="I7" s="62"/>
    </row>
    <row r="8" spans="2:9" ht="12.75">
      <c r="B8" s="62"/>
      <c r="C8" s="62"/>
      <c r="D8" s="62"/>
      <c r="E8" s="62"/>
      <c r="F8" s="62"/>
      <c r="G8" s="62"/>
      <c r="H8" s="62"/>
      <c r="I8" s="62"/>
    </row>
    <row r="9" spans="2:9" ht="12.75">
      <c r="B9" s="62"/>
      <c r="C9" s="62"/>
      <c r="D9" s="62"/>
      <c r="E9" s="62"/>
      <c r="F9" s="62"/>
      <c r="G9" s="62"/>
      <c r="H9" s="62"/>
      <c r="I9" s="62"/>
    </row>
    <row r="10" spans="2:9" ht="12.75">
      <c r="B10" s="62"/>
      <c r="C10" s="62"/>
      <c r="D10" s="62"/>
      <c r="E10" s="62"/>
      <c r="F10" s="62"/>
      <c r="G10" s="62"/>
      <c r="H10" s="62"/>
      <c r="I10" s="62"/>
    </row>
    <row r="11" spans="2:9" ht="12.75">
      <c r="B11" s="62"/>
      <c r="C11" s="62"/>
      <c r="D11" s="62"/>
      <c r="E11" s="62"/>
      <c r="F11" s="62"/>
      <c r="G11" s="62"/>
      <c r="H11" s="62"/>
      <c r="I11" s="62"/>
    </row>
    <row r="12" spans="2:9" ht="12.75">
      <c r="B12" s="62"/>
      <c r="C12" s="62"/>
      <c r="D12" s="62"/>
      <c r="E12" s="62"/>
      <c r="F12" s="62"/>
      <c r="G12" s="62"/>
      <c r="H12" s="62"/>
      <c r="I12" s="62"/>
    </row>
    <row r="13" spans="2:9" ht="12.75">
      <c r="B13" s="62"/>
      <c r="C13" s="62"/>
      <c r="D13" s="62"/>
      <c r="E13" s="62"/>
      <c r="F13" s="62"/>
      <c r="G13" s="62"/>
      <c r="H13" s="62"/>
      <c r="I13" s="62"/>
    </row>
    <row r="14" spans="2:9" ht="12.75">
      <c r="B14" s="62"/>
      <c r="C14" s="62"/>
      <c r="D14" s="62"/>
      <c r="E14" s="62"/>
      <c r="F14" s="62"/>
      <c r="G14" s="62"/>
      <c r="H14" s="62"/>
      <c r="I14" s="62"/>
    </row>
    <row r="15" spans="2:9" ht="12.75">
      <c r="B15" s="62"/>
      <c r="C15" s="62"/>
      <c r="D15" s="62"/>
      <c r="E15" s="62"/>
      <c r="F15" s="62"/>
      <c r="G15" s="62"/>
      <c r="H15" s="62"/>
      <c r="I15" s="62"/>
    </row>
    <row r="16" ht="12.75"/>
    <row r="17" spans="2:9" ht="12.75">
      <c r="B17" s="58" t="s">
        <v>30</v>
      </c>
      <c r="C17" s="58"/>
      <c r="D17" s="58"/>
      <c r="E17" s="58"/>
      <c r="F17" s="58"/>
      <c r="G17" s="58"/>
      <c r="H17" s="58"/>
      <c r="I17" s="58"/>
    </row>
    <row r="18" ht="12.75"/>
    <row r="19" spans="2:9" ht="12.75">
      <c r="B19" s="60" t="s">
        <v>31</v>
      </c>
      <c r="C19" s="60"/>
      <c r="D19" s="60"/>
      <c r="E19" s="60"/>
      <c r="F19" s="60"/>
      <c r="G19" s="60"/>
      <c r="H19" s="60"/>
      <c r="I19" s="60"/>
    </row>
    <row r="20" ht="12.75"/>
    <row r="21" spans="2:9" ht="12.75">
      <c r="B21" s="58" t="s">
        <v>32</v>
      </c>
      <c r="C21" s="58"/>
      <c r="D21" s="58"/>
      <c r="E21" s="58"/>
      <c r="F21" s="58"/>
      <c r="G21" s="58"/>
      <c r="H21" s="58"/>
      <c r="I21" s="58"/>
    </row>
    <row r="22" ht="12.75"/>
    <row r="23" spans="2:9" ht="12.75">
      <c r="B23" s="63"/>
      <c r="C23" s="63"/>
      <c r="D23" s="63"/>
      <c r="E23" s="63"/>
      <c r="F23" s="63"/>
      <c r="G23" s="63"/>
      <c r="H23" s="63"/>
      <c r="I23" s="63"/>
    </row>
    <row r="24" ht="12.75"/>
    <row r="25" spans="2:9" ht="12.75">
      <c r="B25" s="59" t="s">
        <v>33</v>
      </c>
      <c r="C25" s="59"/>
      <c r="D25" s="59"/>
      <c r="E25" s="59"/>
      <c r="F25" s="59"/>
      <c r="G25" s="59"/>
      <c r="H25" s="59"/>
      <c r="I25" s="59"/>
    </row>
    <row r="26" ht="12.75"/>
    <row r="27" spans="2:9" ht="12.75">
      <c r="B27" s="58" t="s">
        <v>35</v>
      </c>
      <c r="C27" s="58"/>
      <c r="D27" s="58"/>
      <c r="E27" s="58"/>
      <c r="F27" s="58"/>
      <c r="G27" s="58"/>
      <c r="H27" s="58"/>
      <c r="I27" s="58"/>
    </row>
    <row r="28" ht="12.75"/>
    <row r="29" spans="2:9" ht="12.75">
      <c r="B29" s="60" t="s">
        <v>36</v>
      </c>
      <c r="C29" s="60"/>
      <c r="D29" s="60"/>
      <c r="E29" s="60"/>
      <c r="F29" s="60"/>
      <c r="G29" s="60"/>
      <c r="H29" s="60"/>
      <c r="I29" s="60"/>
    </row>
    <row r="30" ht="12.75"/>
    <row r="31" spans="2:9" ht="12.75">
      <c r="B31" s="58" t="s">
        <v>34</v>
      </c>
      <c r="C31" s="58"/>
      <c r="D31" s="58"/>
      <c r="E31" s="58"/>
      <c r="F31" s="58"/>
      <c r="G31" s="58"/>
      <c r="H31" s="58"/>
      <c r="I31" s="58"/>
    </row>
    <row r="32" ht="12.75"/>
    <row r="33" ht="12.75"/>
    <row r="34" ht="12.75"/>
    <row r="35" spans="2:9" ht="15.75">
      <c r="B35" s="57" t="s">
        <v>40</v>
      </c>
      <c r="C35" s="57"/>
      <c r="D35" s="57"/>
      <c r="E35" s="57"/>
      <c r="F35" s="57"/>
      <c r="G35" s="57"/>
      <c r="H35" s="57"/>
      <c r="I35" s="57"/>
    </row>
    <row r="36" spans="2:9" ht="15.75">
      <c r="B36" s="57" t="s">
        <v>37</v>
      </c>
      <c r="C36" s="57"/>
      <c r="D36" s="57"/>
      <c r="E36" s="57"/>
      <c r="F36" s="57"/>
      <c r="G36" s="57"/>
      <c r="H36" s="57"/>
      <c r="I36" s="57"/>
    </row>
  </sheetData>
  <sheetProtection password="9F7A" sheet="1"/>
  <mergeCells count="13">
    <mergeCell ref="B3:I3"/>
    <mergeCell ref="B6:I15"/>
    <mergeCell ref="B17:I17"/>
    <mergeCell ref="B19:I19"/>
    <mergeCell ref="B21:I21"/>
    <mergeCell ref="B23:I23"/>
    <mergeCell ref="B36:I36"/>
    <mergeCell ref="C4:H4"/>
    <mergeCell ref="B25:I25"/>
    <mergeCell ref="B29:I29"/>
    <mergeCell ref="B27:I27"/>
    <mergeCell ref="B31:I31"/>
    <mergeCell ref="B35:I35"/>
  </mergeCells>
  <hyperlinks>
    <hyperlink ref="B19" r:id="rId1" display="www.rcflood.org/npdes"/>
    <hyperlink ref="B29" r:id="rId2" display="www.rcflood.org/npdes/developers.aspx"/>
  </hyperlinks>
  <printOptions/>
  <pageMargins left="0.7" right="0.7" top="0.75" bottom="0.75" header="0.3" footer="0.3"/>
  <pageSetup fitToHeight="1" fitToWidth="1"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3:Q59"/>
  <sheetViews>
    <sheetView view="pageBreakPreview" zoomScaleSheetLayoutView="100" zoomScalePageLayoutView="70" workbookViewId="0" topLeftCell="A1">
      <selection activeCell="C24" sqref="C24"/>
    </sheetView>
  </sheetViews>
  <sheetFormatPr defaultColWidth="0" defaultRowHeight="12.75" zeroHeight="1"/>
  <cols>
    <col min="1" max="1" width="4.140625" style="0" customWidth="1"/>
    <col min="2" max="2" width="7.28125" style="0" bestFit="1" customWidth="1"/>
    <col min="3" max="3" width="9.140625" style="0" customWidth="1"/>
    <col min="4" max="4" width="11.57421875" style="0" customWidth="1"/>
    <col min="5" max="5" width="16.7109375" style="0" customWidth="1"/>
    <col min="6" max="6" width="9.8515625" style="0" bestFit="1" customWidth="1"/>
    <col min="7" max="7" width="9.140625" style="0" customWidth="1"/>
    <col min="8" max="8" width="11.8515625" style="0" customWidth="1"/>
    <col min="9" max="9" width="9.140625" style="0" customWidth="1"/>
    <col min="10" max="10" width="12.7109375" style="0" customWidth="1"/>
    <col min="11" max="11" width="11.57421875" style="0" customWidth="1"/>
    <col min="12" max="12" width="5.28125" style="0" customWidth="1"/>
    <col min="13" max="13" width="2.00390625" style="0" hidden="1" customWidth="1"/>
    <col min="14" max="14" width="9.140625" style="0" hidden="1" customWidth="1"/>
    <col min="15" max="15" width="39.421875" style="0" hidden="1" customWidth="1"/>
    <col min="16" max="16" width="24.8515625" style="0" hidden="1" customWidth="1"/>
    <col min="17" max="16384" width="0" style="0" hidden="1" customWidth="1"/>
  </cols>
  <sheetData>
    <row r="1" ht="12.75"/>
    <row r="2" ht="12.75"/>
    <row r="3" spans="2:12" ht="21.75" customHeight="1">
      <c r="B3" s="80" t="s">
        <v>42</v>
      </c>
      <c r="C3" s="81"/>
      <c r="D3" s="81"/>
      <c r="E3" s="81"/>
      <c r="F3" s="81"/>
      <c r="G3" s="81"/>
      <c r="H3" s="82"/>
      <c r="I3" s="86" t="s">
        <v>2</v>
      </c>
      <c r="J3" s="87"/>
      <c r="K3" s="87" t="s">
        <v>3</v>
      </c>
      <c r="L3" s="90"/>
    </row>
    <row r="4" spans="2:12" ht="21.75" customHeight="1">
      <c r="B4" s="83"/>
      <c r="C4" s="84"/>
      <c r="D4" s="84"/>
      <c r="E4" s="84"/>
      <c r="F4" s="84"/>
      <c r="G4" s="84"/>
      <c r="H4" s="85"/>
      <c r="I4" s="88"/>
      <c r="J4" s="89"/>
      <c r="K4" s="89" t="s">
        <v>4</v>
      </c>
      <c r="L4" s="91"/>
    </row>
    <row r="5" spans="2:14" ht="12.75">
      <c r="B5" s="92" t="s">
        <v>41</v>
      </c>
      <c r="C5" s="93"/>
      <c r="D5" s="93"/>
      <c r="E5" s="93"/>
      <c r="F5" s="93"/>
      <c r="G5" s="93"/>
      <c r="H5" s="93"/>
      <c r="I5" s="93"/>
      <c r="J5" s="93"/>
      <c r="K5" s="93"/>
      <c r="L5" s="94"/>
      <c r="N5" s="33"/>
    </row>
    <row r="6" spans="2:12" ht="15.75">
      <c r="B6" s="74" t="s">
        <v>5</v>
      </c>
      <c r="C6" s="75"/>
      <c r="D6" s="95"/>
      <c r="E6" s="95"/>
      <c r="F6" s="95"/>
      <c r="G6" s="95"/>
      <c r="H6" s="95"/>
      <c r="I6" s="7"/>
      <c r="J6" s="6" t="s">
        <v>6</v>
      </c>
      <c r="K6" s="96"/>
      <c r="L6" s="97"/>
    </row>
    <row r="7" spans="2:12" ht="15.75">
      <c r="B7" s="74" t="s">
        <v>7</v>
      </c>
      <c r="C7" s="75"/>
      <c r="D7" s="76"/>
      <c r="E7" s="76"/>
      <c r="F7" s="76"/>
      <c r="G7" s="76"/>
      <c r="H7" s="76"/>
      <c r="I7" s="77" t="s">
        <v>17</v>
      </c>
      <c r="J7" s="77"/>
      <c r="K7" s="76"/>
      <c r="L7" s="78"/>
    </row>
    <row r="8" spans="2:12" ht="15.75">
      <c r="B8" s="68" t="s">
        <v>8</v>
      </c>
      <c r="C8" s="79"/>
      <c r="D8" s="79"/>
      <c r="E8" s="79"/>
      <c r="G8" s="70"/>
      <c r="H8" s="70"/>
      <c r="I8" s="70"/>
      <c r="J8" s="70"/>
      <c r="K8" s="70"/>
      <c r="L8" s="71"/>
    </row>
    <row r="9" spans="2:12" ht="15.75">
      <c r="B9" s="11"/>
      <c r="C9" s="12"/>
      <c r="D9" s="12"/>
      <c r="E9" s="12"/>
      <c r="F9" s="12"/>
      <c r="G9" s="28"/>
      <c r="H9" s="28"/>
      <c r="I9" s="28"/>
      <c r="J9" s="28"/>
      <c r="K9" s="28"/>
      <c r="L9" s="29"/>
    </row>
    <row r="10" spans="1:17" s="2" customFormat="1" ht="16.5" customHeight="1">
      <c r="A10" s="3"/>
      <c r="B10" s="65" t="s">
        <v>19</v>
      </c>
      <c r="C10" s="66"/>
      <c r="D10" s="66"/>
      <c r="E10" s="66"/>
      <c r="F10" s="66"/>
      <c r="G10" s="66"/>
      <c r="H10" s="66"/>
      <c r="I10" s="66"/>
      <c r="J10" s="66"/>
      <c r="K10" s="66"/>
      <c r="L10" s="67"/>
      <c r="M10"/>
      <c r="N10"/>
      <c r="O10" t="str">
        <f>'Impervious Fraction'!B4</f>
        <v>Developed Cover Types</v>
      </c>
      <c r="P10" t="str">
        <f>'Impervious Fraction'!C4</f>
        <v>Effective Impervious Fraction</v>
      </c>
      <c r="Q10"/>
    </row>
    <row r="11" spans="1:17" s="2" customFormat="1" ht="6" customHeight="1">
      <c r="A11" s="3"/>
      <c r="B11" s="22"/>
      <c r="C11" s="8"/>
      <c r="D11" s="8"/>
      <c r="E11" s="8"/>
      <c r="F11" s="8"/>
      <c r="G11" s="8"/>
      <c r="H11" s="8"/>
      <c r="I11" s="8"/>
      <c r="J11" s="5"/>
      <c r="K11" s="5"/>
      <c r="L11" s="23"/>
      <c r="M11"/>
      <c r="N11"/>
      <c r="O11" t="str">
        <f>'Impervious Fraction'!B5</f>
        <v>Roofs</v>
      </c>
      <c r="P11">
        <f>'Impervious Fraction'!C5</f>
        <v>1</v>
      </c>
      <c r="Q11"/>
    </row>
    <row r="12" spans="1:16" ht="18.75" customHeight="1">
      <c r="A12" s="1"/>
      <c r="B12" s="68" t="s">
        <v>21</v>
      </c>
      <c r="C12" s="69"/>
      <c r="D12" s="70"/>
      <c r="E12" s="70"/>
      <c r="F12" s="70"/>
      <c r="G12" s="70"/>
      <c r="H12" s="70"/>
      <c r="I12" s="70"/>
      <c r="J12" s="70"/>
      <c r="K12" s="70"/>
      <c r="L12" s="71"/>
      <c r="O12" t="str">
        <f>'Impervious Fraction'!B6</f>
        <v>Concrete or Asphalt</v>
      </c>
      <c r="P12">
        <f>'Impervious Fraction'!C6</f>
        <v>1</v>
      </c>
    </row>
    <row r="13" spans="2:16" ht="15">
      <c r="B13" s="24"/>
      <c r="C13" s="1"/>
      <c r="D13" s="72" t="s">
        <v>22</v>
      </c>
      <c r="E13" s="72"/>
      <c r="F13" s="72"/>
      <c r="G13" s="72"/>
      <c r="H13" s="72"/>
      <c r="I13" s="72"/>
      <c r="J13" s="72"/>
      <c r="K13" s="72"/>
      <c r="L13" s="73"/>
      <c r="O13" t="str">
        <f>'Impervious Fraction'!B7</f>
        <v>Grouted or Gapless Paving Blocks</v>
      </c>
      <c r="P13">
        <f>'Impervious Fraction'!C7</f>
        <v>1</v>
      </c>
    </row>
    <row r="14" spans="2:16" ht="12.75">
      <c r="B14" s="24"/>
      <c r="C14" s="1"/>
      <c r="D14" s="1"/>
      <c r="E14" s="1"/>
      <c r="F14" s="1"/>
      <c r="G14" s="1"/>
      <c r="H14" s="1"/>
      <c r="I14" s="1"/>
      <c r="J14" s="1"/>
      <c r="K14" s="1"/>
      <c r="L14" s="25"/>
      <c r="O14" t="str">
        <f>'Impervious Fraction'!B8</f>
        <v>Compacted Soil (e.g. unpaved parking)</v>
      </c>
      <c r="P14">
        <f>'Impervious Fraction'!C8</f>
        <v>0.4</v>
      </c>
    </row>
    <row r="15" spans="2:16" ht="15.75">
      <c r="B15" s="65" t="s">
        <v>20</v>
      </c>
      <c r="C15" s="66"/>
      <c r="D15" s="66"/>
      <c r="E15" s="66"/>
      <c r="F15" s="66"/>
      <c r="G15" s="66"/>
      <c r="H15" s="66"/>
      <c r="I15" s="66"/>
      <c r="J15" s="66"/>
      <c r="K15" s="66"/>
      <c r="L15" s="67"/>
      <c r="O15" t="str">
        <f>'Impervious Fraction'!B9</f>
        <v>Decomposed Granite</v>
      </c>
      <c r="P15">
        <f>'Impervious Fraction'!C9</f>
        <v>0.4</v>
      </c>
    </row>
    <row r="16" spans="1:17" s="2" customFormat="1" ht="6" customHeight="1">
      <c r="A16" s="3"/>
      <c r="B16" s="22"/>
      <c r="C16" s="8"/>
      <c r="D16" s="8"/>
      <c r="E16" s="8"/>
      <c r="F16" s="8"/>
      <c r="G16" s="8"/>
      <c r="H16" s="8"/>
      <c r="I16" s="8"/>
      <c r="J16" s="5"/>
      <c r="K16" s="5"/>
      <c r="L16" s="23"/>
      <c r="M16"/>
      <c r="N16"/>
      <c r="O16" t="str">
        <f>'Impervious Fraction'!B10</f>
        <v>Permeable Paving Blocks w/ Sand Filled Gap</v>
      </c>
      <c r="P16">
        <f>'Impervious Fraction'!C10</f>
        <v>0.25</v>
      </c>
      <c r="Q16"/>
    </row>
    <row r="17" spans="1:16" s="2" customFormat="1" ht="18.75" customHeight="1">
      <c r="A17" s="3"/>
      <c r="B17" s="107" t="s">
        <v>43</v>
      </c>
      <c r="C17" s="108"/>
      <c r="D17" s="108"/>
      <c r="E17" s="108"/>
      <c r="F17" s="108"/>
      <c r="G17" s="108"/>
      <c r="H17" s="108"/>
      <c r="I17" s="4" t="s">
        <v>44</v>
      </c>
      <c r="J17" s="10"/>
      <c r="K17" s="30" t="s">
        <v>45</v>
      </c>
      <c r="L17" s="9"/>
      <c r="M17"/>
      <c r="N17"/>
      <c r="O17" t="str">
        <f>'Impervious Fraction'!B11</f>
        <v>Class 2 Base</v>
      </c>
      <c r="P17">
        <f>'Impervious Fraction'!C11</f>
        <v>0.3</v>
      </c>
    </row>
    <row r="18" spans="2:16" ht="12.75">
      <c r="B18" s="107"/>
      <c r="C18" s="108"/>
      <c r="D18" s="108"/>
      <c r="E18" s="108"/>
      <c r="F18" s="108"/>
      <c r="G18" s="108"/>
      <c r="H18" s="108"/>
      <c r="I18" s="1"/>
      <c r="J18" s="1"/>
      <c r="K18" s="1"/>
      <c r="L18" s="25"/>
      <c r="O18" t="str">
        <f>'Impervious Fraction'!B12</f>
        <v>Gravel or Class 2 Permeable Base</v>
      </c>
      <c r="P18">
        <f>'Impervious Fraction'!C12</f>
        <v>0.1</v>
      </c>
    </row>
    <row r="19" spans="2:16" ht="12.75">
      <c r="B19" s="24"/>
      <c r="C19" s="1"/>
      <c r="D19" s="1"/>
      <c r="E19" s="1"/>
      <c r="F19" s="1"/>
      <c r="G19" s="1"/>
      <c r="H19" s="1"/>
      <c r="I19" s="1"/>
      <c r="J19" s="1"/>
      <c r="K19" s="1"/>
      <c r="L19" s="25"/>
      <c r="O19" t="str">
        <f>'Impervious Fraction'!B13</f>
        <v>Pervious Concrete / Porous Asphalt</v>
      </c>
      <c r="P19">
        <f>'Impervious Fraction'!C13</f>
        <v>0.1</v>
      </c>
    </row>
    <row r="20" spans="2:16" ht="15.75">
      <c r="B20" s="65" t="s">
        <v>18</v>
      </c>
      <c r="C20" s="66"/>
      <c r="D20" s="66"/>
      <c r="E20" s="66"/>
      <c r="F20" s="66"/>
      <c r="G20" s="66"/>
      <c r="H20" s="66"/>
      <c r="I20" s="66"/>
      <c r="J20" s="66"/>
      <c r="K20" s="66"/>
      <c r="L20" s="67"/>
      <c r="O20" t="str">
        <f>'Impervious Fraction'!B14</f>
        <v>Open and Porous Pavers</v>
      </c>
      <c r="P20">
        <f>'Impervious Fraction'!C14</f>
        <v>0.1</v>
      </c>
    </row>
    <row r="21" spans="2:16" ht="4.5" customHeight="1">
      <c r="B21" s="22"/>
      <c r="C21" s="8"/>
      <c r="D21" s="8"/>
      <c r="E21" s="8"/>
      <c r="F21" s="8"/>
      <c r="G21" s="8"/>
      <c r="H21" s="8"/>
      <c r="I21" s="8"/>
      <c r="J21" s="5"/>
      <c r="K21" s="5"/>
      <c r="L21" s="23"/>
      <c r="O21" t="str">
        <f>'Impervious Fraction'!B15</f>
        <v>Turf block</v>
      </c>
      <c r="P21">
        <f>'Impervious Fraction'!C15</f>
        <v>0.1</v>
      </c>
    </row>
    <row r="22" spans="2:16" ht="15.75" thickBot="1">
      <c r="B22" s="24"/>
      <c r="C22" s="111" t="s">
        <v>49</v>
      </c>
      <c r="D22" s="111"/>
      <c r="E22" s="111"/>
      <c r="F22" s="111"/>
      <c r="G22" s="111"/>
      <c r="H22" s="111"/>
      <c r="I22" s="111"/>
      <c r="J22" s="111"/>
      <c r="K22" s="111"/>
      <c r="L22" s="25"/>
      <c r="O22" t="str">
        <f>'Impervious Fraction'!B16</f>
        <v>Ornamental Landscaping </v>
      </c>
      <c r="P22">
        <f>'Impervious Fraction'!C16</f>
        <v>0.1</v>
      </c>
    </row>
    <row r="23" spans="2:16" ht="57.75" thickBot="1">
      <c r="B23" s="24"/>
      <c r="C23" s="15" t="s">
        <v>9</v>
      </c>
      <c r="D23" s="16" t="s">
        <v>16</v>
      </c>
      <c r="E23" s="16" t="s">
        <v>13</v>
      </c>
      <c r="F23" s="16" t="s">
        <v>52</v>
      </c>
      <c r="G23" s="17" t="s">
        <v>14</v>
      </c>
      <c r="H23" s="16" t="s">
        <v>15</v>
      </c>
      <c r="I23" s="18" t="s">
        <v>10</v>
      </c>
      <c r="J23" s="18" t="s">
        <v>51</v>
      </c>
      <c r="K23" s="19" t="s">
        <v>11</v>
      </c>
      <c r="L23" s="25"/>
      <c r="M23">
        <f>SUM(M24:M47)</f>
        <v>0</v>
      </c>
      <c r="O23" t="str">
        <f>'Impervious Fraction'!B17</f>
        <v>Natural (A Soil)</v>
      </c>
      <c r="P23">
        <f>'Impervious Fraction'!C17</f>
        <v>0.03</v>
      </c>
    </row>
    <row r="24" spans="2:16" ht="15.75" thickTop="1">
      <c r="B24" s="109"/>
      <c r="C24" s="52"/>
      <c r="D24" s="53"/>
      <c r="E24" s="53"/>
      <c r="F24" s="54"/>
      <c r="G24" s="125">
        <f>IF(F24="","",0.858*F24^3-0.78*F24^2+0.774*F24+0.04)</f>
      </c>
      <c r="H24" s="35">
        <f aca="true" t="shared" si="0" ref="H24:H47">IF(OR(G24="",D24=""),"",ROUND(D24*G24,1))</f>
      </c>
      <c r="I24" s="116"/>
      <c r="J24" s="116"/>
      <c r="K24" s="116"/>
      <c r="L24" s="26">
        <f aca="true" t="shared" si="1" ref="L24:L47">IF(C24="",1,"")</f>
        <v>1</v>
      </c>
      <c r="M24">
        <f>IF(OR(E24="Mixed Surface Types",F24=""),"",IF(F24=(INDEX('Impervious Fraction'!$B$5:$C$20,MATCH(E24,'Impervious Fraction'!$B$5:$B$20,0),2)),"",1))</f>
      </c>
      <c r="O24" t="str">
        <f>'Impervious Fraction'!B19</f>
        <v>Natural (C Soil)</v>
      </c>
      <c r="P24">
        <f>'Impervious Fraction'!C19</f>
        <v>0.3</v>
      </c>
    </row>
    <row r="25" spans="2:16" ht="15">
      <c r="B25" s="109"/>
      <c r="C25" s="52"/>
      <c r="D25" s="53"/>
      <c r="E25" s="53"/>
      <c r="F25" s="54"/>
      <c r="G25" s="36">
        <f aca="true" t="shared" si="2" ref="G25:G47">IF(F25="","",0.858*F25^3-0.78*F25^2+0.774*F25+0.04)</f>
      </c>
      <c r="H25" s="35">
        <f t="shared" si="0"/>
      </c>
      <c r="I25" s="116"/>
      <c r="J25" s="116"/>
      <c r="K25" s="116"/>
      <c r="L25" s="26">
        <f t="shared" si="1"/>
        <v>1</v>
      </c>
      <c r="M25">
        <f>IF(OR(E25="Mixed Surface Types",F25=""),"",IF(F25=(INDEX('Impervious Fraction'!$B$5:$C$20,MATCH(E25,'Impervious Fraction'!$B$5:$B$20,0),2)),"",1))</f>
      </c>
      <c r="O25" t="str">
        <f>'Impervious Fraction'!B20</f>
        <v>Natural (D Soil)</v>
      </c>
      <c r="P25">
        <f>'Impervious Fraction'!C20</f>
        <v>0.4</v>
      </c>
    </row>
    <row r="26" spans="2:16" ht="15">
      <c r="B26" s="109"/>
      <c r="C26" s="52"/>
      <c r="D26" s="53"/>
      <c r="E26" s="53"/>
      <c r="F26" s="54"/>
      <c r="G26" s="36">
        <f t="shared" si="2"/>
      </c>
      <c r="H26" s="35">
        <f t="shared" si="0"/>
      </c>
      <c r="I26" s="116"/>
      <c r="J26" s="116"/>
      <c r="K26" s="116"/>
      <c r="L26" s="26">
        <f t="shared" si="1"/>
        <v>1</v>
      </c>
      <c r="O26" t="str">
        <f>'Impervious Fraction'!B21</f>
        <v>Mixed Surface Types</v>
      </c>
      <c r="P26">
        <f>'Impervious Fraction'!C21</f>
        <v>0</v>
      </c>
    </row>
    <row r="27" spans="2:12" ht="15">
      <c r="B27" s="109"/>
      <c r="C27" s="52"/>
      <c r="D27" s="53"/>
      <c r="E27" s="53"/>
      <c r="F27" s="54"/>
      <c r="G27" s="36">
        <f t="shared" si="2"/>
      </c>
      <c r="H27" s="35">
        <f t="shared" si="0"/>
      </c>
      <c r="I27" s="116"/>
      <c r="J27" s="116"/>
      <c r="K27" s="116"/>
      <c r="L27" s="26">
        <f t="shared" si="1"/>
        <v>1</v>
      </c>
    </row>
    <row r="28" spans="2:12" ht="15">
      <c r="B28" s="109"/>
      <c r="C28" s="52"/>
      <c r="D28" s="53"/>
      <c r="E28" s="53"/>
      <c r="F28" s="54"/>
      <c r="G28" s="36">
        <f t="shared" si="2"/>
      </c>
      <c r="H28" s="35">
        <f t="shared" si="0"/>
      </c>
      <c r="I28" s="116"/>
      <c r="J28" s="116"/>
      <c r="K28" s="116"/>
      <c r="L28" s="26"/>
    </row>
    <row r="29" spans="2:13" ht="15">
      <c r="B29" s="109"/>
      <c r="C29" s="52"/>
      <c r="D29" s="53"/>
      <c r="E29" s="53"/>
      <c r="F29" s="54"/>
      <c r="G29" s="36">
        <f t="shared" si="2"/>
      </c>
      <c r="H29" s="35">
        <f t="shared" si="0"/>
      </c>
      <c r="I29" s="116"/>
      <c r="J29" s="116"/>
      <c r="K29" s="116"/>
      <c r="L29" s="26">
        <f t="shared" si="1"/>
        <v>1</v>
      </c>
      <c r="M29">
        <f>IF(OR(E29="Mixed Surface Types",F29=""),"",IF(F29=(INDEX('Impervious Fraction'!$B$5:$C$20,MATCH(E29,'Impervious Fraction'!$B$5:$B$20,0),2)),"",1))</f>
      </c>
    </row>
    <row r="30" spans="2:13" ht="15">
      <c r="B30" s="109"/>
      <c r="C30" s="52"/>
      <c r="D30" s="53"/>
      <c r="E30" s="53"/>
      <c r="F30" s="54"/>
      <c r="G30" s="36">
        <f t="shared" si="2"/>
      </c>
      <c r="H30" s="35">
        <f t="shared" si="0"/>
      </c>
      <c r="I30" s="116"/>
      <c r="J30" s="116"/>
      <c r="K30" s="116"/>
      <c r="L30" s="26">
        <f t="shared" si="1"/>
        <v>1</v>
      </c>
      <c r="M30">
        <f>IF(OR(E30="Mixed Surface Types",F30=""),"",IF(F30=(INDEX('Impervious Fraction'!$B$5:$C$20,MATCH(E30,'Impervious Fraction'!$B$5:$B$20,0),2)),"",1))</f>
      </c>
    </row>
    <row r="31" spans="2:13" ht="15">
      <c r="B31" s="109"/>
      <c r="C31" s="52"/>
      <c r="D31" s="53"/>
      <c r="E31" s="53"/>
      <c r="F31" s="54"/>
      <c r="G31" s="36">
        <f t="shared" si="2"/>
      </c>
      <c r="H31" s="35">
        <f t="shared" si="0"/>
      </c>
      <c r="I31" s="116"/>
      <c r="J31" s="116"/>
      <c r="K31" s="116"/>
      <c r="L31" s="26">
        <f t="shared" si="1"/>
        <v>1</v>
      </c>
      <c r="M31">
        <f>IF(OR(E31="Mixed Surface Types",F31=""),"",IF(F31=(INDEX('Impervious Fraction'!$B$5:$C$20,MATCH(E31,'Impervious Fraction'!$B$5:$B$20,0),2)),"",1))</f>
      </c>
    </row>
    <row r="32" spans="2:13" ht="15">
      <c r="B32" s="109"/>
      <c r="C32" s="52"/>
      <c r="D32" s="53"/>
      <c r="E32" s="53"/>
      <c r="F32" s="54"/>
      <c r="G32" s="36">
        <f t="shared" si="2"/>
      </c>
      <c r="H32" s="35">
        <f t="shared" si="0"/>
      </c>
      <c r="I32" s="116"/>
      <c r="J32" s="116"/>
      <c r="K32" s="116"/>
      <c r="L32" s="26">
        <f t="shared" si="1"/>
        <v>1</v>
      </c>
      <c r="M32">
        <f>IF(OR(E32="Mixed Surface Types",F32=""),"",IF(F32=(INDEX('Impervious Fraction'!$B$5:$C$20,MATCH(E32,'Impervious Fraction'!$B$5:$B$20,0),2)),"",1))</f>
      </c>
    </row>
    <row r="33" spans="2:13" ht="15">
      <c r="B33" s="109"/>
      <c r="C33" s="52"/>
      <c r="D33" s="53"/>
      <c r="E33" s="53"/>
      <c r="F33" s="54"/>
      <c r="G33" s="36">
        <f t="shared" si="2"/>
      </c>
      <c r="H33" s="35">
        <f t="shared" si="0"/>
      </c>
      <c r="I33" s="116"/>
      <c r="J33" s="116"/>
      <c r="K33" s="116"/>
      <c r="L33" s="26">
        <f t="shared" si="1"/>
        <v>1</v>
      </c>
      <c r="M33">
        <f>IF(OR(E33="Mixed Surface Types",F33=""),"",IF(F33=(INDEX('Impervious Fraction'!$B$5:$C$20,MATCH(E33,'Impervious Fraction'!$B$5:$B$20,0),2)),"",1))</f>
      </c>
    </row>
    <row r="34" spans="2:13" ht="15">
      <c r="B34" s="109"/>
      <c r="C34" s="52"/>
      <c r="D34" s="53"/>
      <c r="E34" s="53"/>
      <c r="F34" s="54"/>
      <c r="G34" s="36">
        <f t="shared" si="2"/>
      </c>
      <c r="H34" s="35">
        <f t="shared" si="0"/>
      </c>
      <c r="I34" s="116"/>
      <c r="J34" s="116"/>
      <c r="K34" s="116"/>
      <c r="L34" s="26">
        <f t="shared" si="1"/>
        <v>1</v>
      </c>
      <c r="M34">
        <f>IF(OR(E34="Mixed Surface Types",F34=""),"",IF(F34=(INDEX('Impervious Fraction'!$B$5:$C$20,MATCH(E34,'Impervious Fraction'!$B$5:$B$20,0),2)),"",1))</f>
      </c>
    </row>
    <row r="35" spans="2:13" ht="15">
      <c r="B35" s="109"/>
      <c r="C35" s="52"/>
      <c r="D35" s="53"/>
      <c r="E35" s="53"/>
      <c r="F35" s="54"/>
      <c r="G35" s="36">
        <f t="shared" si="2"/>
      </c>
      <c r="H35" s="35">
        <f t="shared" si="0"/>
      </c>
      <c r="I35" s="116"/>
      <c r="J35" s="116"/>
      <c r="K35" s="116"/>
      <c r="L35" s="26">
        <f t="shared" si="1"/>
        <v>1</v>
      </c>
      <c r="M35">
        <f>IF(OR(E35="Mixed Surface Types",F35=""),"",IF(F35=(INDEX('Impervious Fraction'!$B$5:$C$20,MATCH(E35,'Impervious Fraction'!$B$5:$B$20,0),2)),"",1))</f>
      </c>
    </row>
    <row r="36" spans="2:13" ht="15">
      <c r="B36" s="109"/>
      <c r="C36" s="52"/>
      <c r="D36" s="53"/>
      <c r="E36" s="53"/>
      <c r="F36" s="54"/>
      <c r="G36" s="36">
        <f t="shared" si="2"/>
      </c>
      <c r="H36" s="35">
        <f t="shared" si="0"/>
      </c>
      <c r="I36" s="116"/>
      <c r="J36" s="116"/>
      <c r="K36" s="116"/>
      <c r="L36" s="26">
        <f t="shared" si="1"/>
        <v>1</v>
      </c>
      <c r="M36">
        <f>IF(OR(E36="Mixed Surface Types",F36=""),"",IF(F36=(INDEX('Impervious Fraction'!$B$5:$C$20,MATCH(E36,'Impervious Fraction'!$B$5:$B$20,0),2)),"",1))</f>
      </c>
    </row>
    <row r="37" spans="2:13" ht="15">
      <c r="B37" s="109"/>
      <c r="C37" s="52"/>
      <c r="D37" s="53"/>
      <c r="E37" s="53"/>
      <c r="F37" s="54"/>
      <c r="G37" s="36">
        <f t="shared" si="2"/>
      </c>
      <c r="H37" s="35">
        <f t="shared" si="0"/>
      </c>
      <c r="I37" s="116"/>
      <c r="J37" s="116"/>
      <c r="K37" s="116"/>
      <c r="L37" s="26">
        <f t="shared" si="1"/>
        <v>1</v>
      </c>
      <c r="M37">
        <f>IF(OR(E37="Mixed Surface Types",F37=""),"",IF(F37=(INDEX('Impervious Fraction'!$B$5:$C$20,MATCH(E37,'Impervious Fraction'!$B$5:$B$20,0),2)),"",1))</f>
      </c>
    </row>
    <row r="38" spans="2:13" ht="15">
      <c r="B38" s="109"/>
      <c r="C38" s="52"/>
      <c r="D38" s="53"/>
      <c r="E38" s="53"/>
      <c r="F38" s="54"/>
      <c r="G38" s="36">
        <f t="shared" si="2"/>
      </c>
      <c r="H38" s="35">
        <f t="shared" si="0"/>
      </c>
      <c r="I38" s="116"/>
      <c r="J38" s="116"/>
      <c r="K38" s="116"/>
      <c r="L38" s="26">
        <f t="shared" si="1"/>
        <v>1</v>
      </c>
      <c r="M38">
        <f>IF(OR(E38="Mixed Surface Types",F38=""),"",IF(F38=(INDEX('Impervious Fraction'!$B$5:$C$20,MATCH(E38,'Impervious Fraction'!$B$5:$B$20,0),2)),"",1))</f>
      </c>
    </row>
    <row r="39" spans="2:13" ht="15">
      <c r="B39" s="109"/>
      <c r="C39" s="52"/>
      <c r="D39" s="53"/>
      <c r="E39" s="53"/>
      <c r="F39" s="54"/>
      <c r="G39" s="36">
        <f t="shared" si="2"/>
      </c>
      <c r="H39" s="35">
        <f t="shared" si="0"/>
      </c>
      <c r="I39" s="116"/>
      <c r="J39" s="116"/>
      <c r="K39" s="116"/>
      <c r="L39" s="26">
        <f t="shared" si="1"/>
        <v>1</v>
      </c>
      <c r="M39">
        <f>IF(OR(E39="Mixed Surface Types",F39=""),"",IF(F39=(INDEX('Impervious Fraction'!$B$5:$C$20,MATCH(E39,'Impervious Fraction'!$B$5:$B$20,0),2)),"",1))</f>
      </c>
    </row>
    <row r="40" spans="2:13" ht="15">
      <c r="B40" s="109"/>
      <c r="C40" s="52"/>
      <c r="D40" s="53"/>
      <c r="E40" s="53"/>
      <c r="F40" s="54"/>
      <c r="G40" s="36">
        <f t="shared" si="2"/>
      </c>
      <c r="H40" s="35">
        <f t="shared" si="0"/>
      </c>
      <c r="I40" s="116"/>
      <c r="J40" s="116"/>
      <c r="K40" s="116"/>
      <c r="L40" s="26">
        <f t="shared" si="1"/>
        <v>1</v>
      </c>
      <c r="M40">
        <f>IF(OR(E40="Mixed Surface Types",F40=""),"",IF(F40=(INDEX('Impervious Fraction'!$B$5:$C$20,MATCH(E40,'Impervious Fraction'!$B$5:$B$20,0),2)),"",1))</f>
      </c>
    </row>
    <row r="41" spans="2:13" ht="15">
      <c r="B41" s="109"/>
      <c r="C41" s="52"/>
      <c r="D41" s="53"/>
      <c r="E41" s="53"/>
      <c r="F41" s="54"/>
      <c r="G41" s="36">
        <f t="shared" si="2"/>
      </c>
      <c r="H41" s="35">
        <f t="shared" si="0"/>
      </c>
      <c r="I41" s="116"/>
      <c r="J41" s="116"/>
      <c r="K41" s="116"/>
      <c r="L41" s="26">
        <f t="shared" si="1"/>
        <v>1</v>
      </c>
      <c r="M41">
        <f>IF(OR(E41="Mixed Surface Types",F41=""),"",IF(F41=(INDEX('Impervious Fraction'!$B$5:$C$20,MATCH(E41,'Impervious Fraction'!$B$5:$B$20,0),2)),"",1))</f>
      </c>
    </row>
    <row r="42" spans="2:13" ht="15">
      <c r="B42" s="109"/>
      <c r="C42" s="52"/>
      <c r="D42" s="53"/>
      <c r="E42" s="53"/>
      <c r="F42" s="54"/>
      <c r="G42" s="36">
        <f t="shared" si="2"/>
      </c>
      <c r="H42" s="35">
        <f t="shared" si="0"/>
      </c>
      <c r="I42" s="116"/>
      <c r="J42" s="116"/>
      <c r="K42" s="116"/>
      <c r="L42" s="26">
        <f t="shared" si="1"/>
        <v>1</v>
      </c>
      <c r="M42">
        <f>IF(OR(E42="Mixed Surface Types",F42=""),"",IF(F42=(INDEX('Impervious Fraction'!$B$5:$C$20,MATCH(E42,'Impervious Fraction'!$B$5:$B$20,0),2)),"",1))</f>
      </c>
    </row>
    <row r="43" spans="2:13" ht="15">
      <c r="B43" s="109"/>
      <c r="C43" s="52"/>
      <c r="D43" s="53"/>
      <c r="E43" s="53"/>
      <c r="F43" s="54"/>
      <c r="G43" s="36">
        <f t="shared" si="2"/>
      </c>
      <c r="H43" s="35">
        <f t="shared" si="0"/>
      </c>
      <c r="I43" s="116"/>
      <c r="J43" s="116"/>
      <c r="K43" s="116"/>
      <c r="L43" s="26">
        <f t="shared" si="1"/>
        <v>1</v>
      </c>
      <c r="M43">
        <f>IF(OR(E43="Mixed Surface Types",F43=""),"",IF(F43=(INDEX('Impervious Fraction'!$B$5:$C$20,MATCH(E43,'Impervious Fraction'!$B$5:$B$20,0),2)),"",1))</f>
      </c>
    </row>
    <row r="44" spans="2:13" ht="15">
      <c r="B44" s="109"/>
      <c r="C44" s="52"/>
      <c r="D44" s="53"/>
      <c r="E44" s="53"/>
      <c r="F44" s="54"/>
      <c r="G44" s="36">
        <f t="shared" si="2"/>
      </c>
      <c r="H44" s="35">
        <f t="shared" si="0"/>
      </c>
      <c r="I44" s="116"/>
      <c r="J44" s="116"/>
      <c r="K44" s="116"/>
      <c r="L44" s="26">
        <f t="shared" si="1"/>
        <v>1</v>
      </c>
      <c r="M44">
        <f>IF(OR(E44="Mixed Surface Types",F44=""),"",IF(F44=(INDEX('Impervious Fraction'!$B$5:$C$20,MATCH(E44,'Impervious Fraction'!$B$5:$B$20,0),2)),"",1))</f>
      </c>
    </row>
    <row r="45" spans="2:13" ht="15">
      <c r="B45" s="109"/>
      <c r="C45" s="52"/>
      <c r="D45" s="53"/>
      <c r="E45" s="53"/>
      <c r="F45" s="54"/>
      <c r="G45" s="36">
        <f t="shared" si="2"/>
      </c>
      <c r="H45" s="35">
        <f t="shared" si="0"/>
      </c>
      <c r="I45" s="116"/>
      <c r="J45" s="116"/>
      <c r="K45" s="116"/>
      <c r="L45" s="26">
        <f t="shared" si="1"/>
        <v>1</v>
      </c>
      <c r="M45">
        <f>IF(OR(E45="Mixed Surface Types",F45=""),"",IF(F45=(INDEX('Impervious Fraction'!$B$5:$C$20,MATCH(E45,'Impervious Fraction'!$B$5:$B$20,0),2)),"",1))</f>
      </c>
    </row>
    <row r="46" spans="2:13" ht="15">
      <c r="B46" s="109"/>
      <c r="C46" s="52"/>
      <c r="D46" s="53"/>
      <c r="E46" s="53"/>
      <c r="F46" s="54"/>
      <c r="G46" s="36">
        <f t="shared" si="2"/>
      </c>
      <c r="H46" s="35">
        <f t="shared" si="0"/>
      </c>
      <c r="I46" s="116"/>
      <c r="J46" s="116"/>
      <c r="K46" s="116"/>
      <c r="L46" s="26">
        <f t="shared" si="1"/>
        <v>1</v>
      </c>
      <c r="M46">
        <f>IF(OR(E46="Mixed Surface Types",F46=""),"",IF(F46=(INDEX('Impervious Fraction'!$B$5:$C$20,MATCH(E46,'Impervious Fraction'!$B$5:$B$20,0),2)),"",1))</f>
      </c>
    </row>
    <row r="47" spans="2:13" ht="15.75" customHeight="1" thickBot="1">
      <c r="B47" s="110"/>
      <c r="C47" s="52"/>
      <c r="D47" s="53"/>
      <c r="E47" s="55"/>
      <c r="F47" s="56"/>
      <c r="G47" s="37">
        <f t="shared" si="2"/>
      </c>
      <c r="H47" s="48">
        <f t="shared" si="0"/>
      </c>
      <c r="I47" s="117"/>
      <c r="J47" s="117"/>
      <c r="K47" s="117"/>
      <c r="L47" s="26">
        <f t="shared" si="1"/>
        <v>1</v>
      </c>
      <c r="M47">
        <f>IF(OR(E47="Mixed Surface Types",F47=""),"",IF(F47=(INDEX('Impervious Fraction'!$B$5:$C$20,MATCH(E47,'Impervious Fraction'!$B$5:$B$20,0),2)),"",1))</f>
      </c>
    </row>
    <row r="48" spans="2:12" ht="15.75" customHeight="1" thickBot="1">
      <c r="B48" s="24"/>
      <c r="C48" s="13"/>
      <c r="D48" s="14">
        <f>SUM(D24:D47)</f>
        <v>0</v>
      </c>
      <c r="E48" s="104" t="s">
        <v>12</v>
      </c>
      <c r="F48" s="105"/>
      <c r="G48" s="106"/>
      <c r="H48" s="20">
        <f>SUM(H24:H47)</f>
        <v>0</v>
      </c>
      <c r="I48" s="21">
        <f>IF(J17="","",J17)</f>
      </c>
      <c r="J48" s="14">
        <f>IF(OR(H48=0,I48=""),"",ROUND((H48*I48)/12,1))</f>
      </c>
      <c r="K48" s="31"/>
      <c r="L48" s="26">
        <f>IF(OR(J48="",K48&gt;=J48,I48=""),"",1)</f>
      </c>
    </row>
    <row r="49" spans="2:12" ht="6" customHeight="1">
      <c r="B49" s="24"/>
      <c r="C49" s="1"/>
      <c r="D49" s="1"/>
      <c r="E49" s="1"/>
      <c r="F49" s="1"/>
      <c r="G49" s="1"/>
      <c r="H49" s="1"/>
      <c r="I49" s="1"/>
      <c r="J49" s="1"/>
      <c r="K49" s="1"/>
      <c r="L49" s="25"/>
    </row>
    <row r="50" spans="2:12" ht="15.75" customHeight="1">
      <c r="B50" s="24"/>
      <c r="C50" s="64">
        <f>IF(M23&gt;0,"Effective Impervious Fraction must match the value on the Table shown on the 'Impervious Fraction' tab.","")</f>
      </c>
      <c r="D50" s="64"/>
      <c r="E50" s="64"/>
      <c r="F50" s="64"/>
      <c r="G50" s="64"/>
      <c r="H50" s="64"/>
      <c r="I50" s="64"/>
      <c r="J50" s="64"/>
      <c r="K50" s="64"/>
      <c r="L50" s="25"/>
    </row>
    <row r="51" spans="2:12" ht="15.75" customHeight="1">
      <c r="B51" s="24"/>
      <c r="C51" s="114">
        <f>IF(L48=1,"Proposed Volume must be greater than the Design Capture Volume","")</f>
      </c>
      <c r="D51" s="115"/>
      <c r="E51" s="115"/>
      <c r="F51" s="115"/>
      <c r="G51" s="115"/>
      <c r="H51" s="115"/>
      <c r="I51" s="115"/>
      <c r="J51" s="115"/>
      <c r="K51" s="115"/>
      <c r="L51" s="25"/>
    </row>
    <row r="52" spans="2:12" ht="6" customHeight="1">
      <c r="B52" s="24"/>
      <c r="C52" s="1"/>
      <c r="D52" s="1"/>
      <c r="E52" s="1"/>
      <c r="F52" s="1"/>
      <c r="G52" s="1"/>
      <c r="H52" s="1"/>
      <c r="I52" s="1"/>
      <c r="J52" s="1"/>
      <c r="K52" s="1"/>
      <c r="L52" s="25"/>
    </row>
    <row r="53" spans="2:12" ht="15.75">
      <c r="B53" s="27" t="s">
        <v>0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3"/>
    </row>
    <row r="54" spans="2:12" ht="12.75" customHeight="1">
      <c r="B54" s="98"/>
      <c r="C54" s="99"/>
      <c r="D54" s="99"/>
      <c r="E54" s="99"/>
      <c r="F54" s="99"/>
      <c r="G54" s="99"/>
      <c r="H54" s="99"/>
      <c r="I54" s="99"/>
      <c r="J54" s="99"/>
      <c r="K54" s="99"/>
      <c r="L54" s="100"/>
    </row>
    <row r="55" spans="2:12" ht="12.75" customHeight="1">
      <c r="B55" s="98"/>
      <c r="C55" s="99"/>
      <c r="D55" s="99"/>
      <c r="E55" s="99"/>
      <c r="F55" s="99"/>
      <c r="G55" s="99"/>
      <c r="H55" s="99"/>
      <c r="I55" s="99"/>
      <c r="J55" s="99"/>
      <c r="K55" s="99"/>
      <c r="L55" s="100"/>
    </row>
    <row r="56" spans="2:12" ht="12.75" customHeight="1">
      <c r="B56" s="98"/>
      <c r="C56" s="99"/>
      <c r="D56" s="99"/>
      <c r="E56" s="99"/>
      <c r="F56" s="99"/>
      <c r="G56" s="99"/>
      <c r="H56" s="99"/>
      <c r="I56" s="99"/>
      <c r="J56" s="99"/>
      <c r="K56" s="99"/>
      <c r="L56" s="100"/>
    </row>
    <row r="57" spans="2:12" ht="12.75" customHeight="1">
      <c r="B57" s="98"/>
      <c r="C57" s="99"/>
      <c r="D57" s="99"/>
      <c r="E57" s="99"/>
      <c r="F57" s="99"/>
      <c r="G57" s="99"/>
      <c r="H57" s="99"/>
      <c r="I57" s="99"/>
      <c r="J57" s="99"/>
      <c r="K57" s="99"/>
      <c r="L57" s="100"/>
    </row>
    <row r="58" spans="2:12" ht="12.75" customHeight="1">
      <c r="B58" s="98"/>
      <c r="C58" s="99"/>
      <c r="D58" s="99"/>
      <c r="E58" s="99"/>
      <c r="F58" s="99"/>
      <c r="G58" s="99"/>
      <c r="H58" s="99"/>
      <c r="I58" s="99"/>
      <c r="J58" s="99"/>
      <c r="K58" s="99"/>
      <c r="L58" s="100"/>
    </row>
    <row r="59" spans="2:12" ht="12.75" customHeight="1">
      <c r="B59" s="101"/>
      <c r="C59" s="102"/>
      <c r="D59" s="102"/>
      <c r="E59" s="102"/>
      <c r="F59" s="102"/>
      <c r="G59" s="102"/>
      <c r="H59" s="102"/>
      <c r="I59" s="102"/>
      <c r="J59" s="102"/>
      <c r="K59" s="102"/>
      <c r="L59" s="103"/>
    </row>
    <row r="60" ht="12.75"/>
    <row r="61" ht="12.75"/>
    <row r="62" ht="12.75"/>
    <row r="63" ht="12.75"/>
  </sheetData>
  <sheetProtection password="9F7A" sheet="1" insertRows="0"/>
  <mergeCells count="31">
    <mergeCell ref="B54:L59"/>
    <mergeCell ref="E48:G48"/>
    <mergeCell ref="B17:H18"/>
    <mergeCell ref="B24:B47"/>
    <mergeCell ref="C22:K22"/>
    <mergeCell ref="C53:L53"/>
    <mergeCell ref="C51:K51"/>
    <mergeCell ref="I24:I47"/>
    <mergeCell ref="J24:J47"/>
    <mergeCell ref="K24:K47"/>
    <mergeCell ref="B3:H4"/>
    <mergeCell ref="I3:J4"/>
    <mergeCell ref="K3:L3"/>
    <mergeCell ref="K4:L4"/>
    <mergeCell ref="B5:L5"/>
    <mergeCell ref="B6:C6"/>
    <mergeCell ref="D6:H6"/>
    <mergeCell ref="K6:L6"/>
    <mergeCell ref="B7:C7"/>
    <mergeCell ref="D7:H7"/>
    <mergeCell ref="I7:J7"/>
    <mergeCell ref="K7:L7"/>
    <mergeCell ref="B8:E8"/>
    <mergeCell ref="G8:L8"/>
    <mergeCell ref="C50:K50"/>
    <mergeCell ref="B10:L10"/>
    <mergeCell ref="B20:L20"/>
    <mergeCell ref="B15:L15"/>
    <mergeCell ref="B12:C12"/>
    <mergeCell ref="D12:L12"/>
    <mergeCell ref="D13:L13"/>
  </mergeCells>
  <conditionalFormatting sqref="K48">
    <cfRule type="expression" priority="5" dxfId="1" stopIfTrue="1">
      <formula>ISNUMBER($L$48)</formula>
    </cfRule>
  </conditionalFormatting>
  <conditionalFormatting sqref="C51:K51">
    <cfRule type="expression" priority="4" dxfId="0" stopIfTrue="1">
      <formula>ISNUMBER($L$48)</formula>
    </cfRule>
  </conditionalFormatting>
  <conditionalFormatting sqref="F24:F47">
    <cfRule type="expression" priority="1" dxfId="4" stopIfTrue="1">
      <formula>ISNUMBER($M24)</formula>
    </cfRule>
    <cfRule type="cellIs" priority="2" dxfId="2" operator="lessThan" stopIfTrue="1">
      <formula>0</formula>
    </cfRule>
    <cfRule type="cellIs" priority="3" dxfId="2" operator="greaterThan" stopIfTrue="1">
      <formula>1</formula>
    </cfRule>
  </conditionalFormatting>
  <dataValidations count="1">
    <dataValidation type="list" allowBlank="1" showInputMessage="1" showErrorMessage="1" sqref="E24:E47">
      <formula1>$O$11:$O$26</formula1>
    </dataValidation>
  </dataValidations>
  <printOptions/>
  <pageMargins left="0.7" right="0.7" top="0.75" bottom="0.75" header="0.3" footer="0.3"/>
  <pageSetup fitToHeight="1" fitToWidth="1" horizontalDpi="600" verticalDpi="600" orientation="portrait" scale="79" r:id="rId3"/>
  <colBreaks count="1" manualBreakCount="1">
    <brk id="12" max="58" man="1"/>
  </col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3:Q60"/>
  <sheetViews>
    <sheetView zoomScaleSheetLayoutView="100" zoomScalePageLayoutView="70" workbookViewId="0" topLeftCell="A1">
      <selection activeCell="H47" sqref="H47"/>
    </sheetView>
  </sheetViews>
  <sheetFormatPr defaultColWidth="0" defaultRowHeight="12.75" zeroHeight="1"/>
  <cols>
    <col min="1" max="1" width="4.140625" style="0" customWidth="1"/>
    <col min="2" max="2" width="7.28125" style="0" bestFit="1" customWidth="1"/>
    <col min="3" max="3" width="9.140625" style="0" customWidth="1"/>
    <col min="4" max="4" width="11.57421875" style="0" customWidth="1"/>
    <col min="5" max="5" width="15.28125" style="0" customWidth="1"/>
    <col min="6" max="6" width="9.8515625" style="0" bestFit="1" customWidth="1"/>
    <col min="7" max="7" width="9.140625" style="0" customWidth="1"/>
    <col min="8" max="8" width="11.8515625" style="0" customWidth="1"/>
    <col min="9" max="9" width="9.140625" style="0" customWidth="1"/>
    <col min="10" max="10" width="12.7109375" style="0" customWidth="1"/>
    <col min="11" max="11" width="11.57421875" style="0" customWidth="1"/>
    <col min="12" max="12" width="5.28125" style="0" customWidth="1"/>
    <col min="13" max="13" width="2.00390625" style="0" hidden="1" customWidth="1"/>
    <col min="14" max="14" width="26.00390625" style="0" hidden="1" customWidth="1"/>
    <col min="15" max="15" width="39.421875" style="0" hidden="1" customWidth="1"/>
    <col min="16" max="16" width="24.8515625" style="0" hidden="1" customWidth="1"/>
    <col min="17" max="16384" width="9.140625" style="0" hidden="1" customWidth="1"/>
  </cols>
  <sheetData>
    <row r="1" ht="12.75"/>
    <row r="2" ht="12.75"/>
    <row r="3" spans="2:16" ht="21.75" customHeight="1">
      <c r="B3" s="122" t="s">
        <v>50</v>
      </c>
      <c r="C3" s="81"/>
      <c r="D3" s="81"/>
      <c r="E3" s="81"/>
      <c r="F3" s="81"/>
      <c r="G3" s="81"/>
      <c r="H3" s="82"/>
      <c r="I3" s="86" t="s">
        <v>2</v>
      </c>
      <c r="J3" s="87"/>
      <c r="K3" s="87" t="s">
        <v>3</v>
      </c>
      <c r="L3" s="90"/>
      <c r="O3" t="str">
        <f>'Impervious Fraction'!B4</f>
        <v>Developed Cover Types</v>
      </c>
      <c r="P3" t="str">
        <f>'Impervious Fraction'!C4</f>
        <v>Effective Impervious Fraction</v>
      </c>
    </row>
    <row r="4" spans="2:16" ht="21.75" customHeight="1">
      <c r="B4" s="83"/>
      <c r="C4" s="84"/>
      <c r="D4" s="84"/>
      <c r="E4" s="84"/>
      <c r="F4" s="84"/>
      <c r="G4" s="84"/>
      <c r="H4" s="85"/>
      <c r="I4" s="88"/>
      <c r="J4" s="89"/>
      <c r="K4" s="89" t="s">
        <v>4</v>
      </c>
      <c r="L4" s="91"/>
      <c r="O4" t="str">
        <f>'Impervious Fraction'!B5</f>
        <v>Roofs</v>
      </c>
      <c r="P4">
        <f>'Impervious Fraction'!C5</f>
        <v>1</v>
      </c>
    </row>
    <row r="5" spans="2:16" ht="12.75">
      <c r="B5" s="92" t="s">
        <v>41</v>
      </c>
      <c r="C5" s="93"/>
      <c r="D5" s="93"/>
      <c r="E5" s="93"/>
      <c r="F5" s="93"/>
      <c r="G5" s="93"/>
      <c r="H5" s="93"/>
      <c r="I5" s="93"/>
      <c r="J5" s="93"/>
      <c r="K5" s="93"/>
      <c r="L5" s="94"/>
      <c r="O5" t="str">
        <f>'Impervious Fraction'!B6</f>
        <v>Concrete or Asphalt</v>
      </c>
      <c r="P5">
        <f>'Impervious Fraction'!C6</f>
        <v>1</v>
      </c>
    </row>
    <row r="6" spans="2:16" ht="15.75">
      <c r="B6" s="74" t="s">
        <v>5</v>
      </c>
      <c r="C6" s="75"/>
      <c r="D6" s="95"/>
      <c r="E6" s="95"/>
      <c r="F6" s="95"/>
      <c r="G6" s="95"/>
      <c r="H6" s="95"/>
      <c r="I6" s="7"/>
      <c r="J6" s="6" t="s">
        <v>6</v>
      </c>
      <c r="K6" s="96"/>
      <c r="L6" s="97"/>
      <c r="O6" t="str">
        <f>'Impervious Fraction'!B7</f>
        <v>Grouted or Gapless Paving Blocks</v>
      </c>
      <c r="P6">
        <f>'Impervious Fraction'!C7</f>
        <v>1</v>
      </c>
    </row>
    <row r="7" spans="2:16" ht="15.75">
      <c r="B7" s="74" t="s">
        <v>7</v>
      </c>
      <c r="C7" s="75"/>
      <c r="D7" s="76"/>
      <c r="E7" s="76"/>
      <c r="F7" s="76"/>
      <c r="G7" s="76"/>
      <c r="H7" s="76"/>
      <c r="I7" s="77" t="s">
        <v>17</v>
      </c>
      <c r="J7" s="77"/>
      <c r="K7" s="76"/>
      <c r="L7" s="78"/>
      <c r="O7" t="str">
        <f>'Impervious Fraction'!B8</f>
        <v>Compacted Soil (e.g. unpaved parking)</v>
      </c>
      <c r="P7">
        <f>'Impervious Fraction'!C8</f>
        <v>0.4</v>
      </c>
    </row>
    <row r="8" spans="2:16" ht="15.75">
      <c r="B8" s="68" t="s">
        <v>8</v>
      </c>
      <c r="C8" s="79"/>
      <c r="D8" s="79"/>
      <c r="E8" s="79"/>
      <c r="G8" s="70"/>
      <c r="H8" s="70"/>
      <c r="I8" s="70"/>
      <c r="J8" s="70"/>
      <c r="K8" s="70"/>
      <c r="L8" s="71"/>
      <c r="O8" t="str">
        <f>'Impervious Fraction'!B9</f>
        <v>Decomposed Granite</v>
      </c>
      <c r="P8">
        <f>'Impervious Fraction'!C9</f>
        <v>0.4</v>
      </c>
    </row>
    <row r="9" spans="2:16" ht="15.75">
      <c r="B9" s="11"/>
      <c r="C9" s="12"/>
      <c r="D9" s="12"/>
      <c r="E9" s="12"/>
      <c r="F9" s="12"/>
      <c r="G9" s="28"/>
      <c r="H9" s="28"/>
      <c r="I9" s="28"/>
      <c r="J9" s="28"/>
      <c r="K9" s="28"/>
      <c r="L9" s="29"/>
      <c r="O9" t="str">
        <f>'Impervious Fraction'!B10</f>
        <v>Permeable Paving Blocks w/ Sand Filled Gap</v>
      </c>
      <c r="P9">
        <f>'Impervious Fraction'!C10</f>
        <v>0.25</v>
      </c>
    </row>
    <row r="10" spans="1:17" s="2" customFormat="1" ht="16.5" customHeight="1">
      <c r="A10" s="3"/>
      <c r="B10" s="65" t="s">
        <v>19</v>
      </c>
      <c r="C10" s="66"/>
      <c r="D10" s="66"/>
      <c r="E10" s="66"/>
      <c r="F10" s="66"/>
      <c r="G10" s="66"/>
      <c r="H10" s="66"/>
      <c r="I10" s="66"/>
      <c r="J10" s="66"/>
      <c r="K10" s="66"/>
      <c r="L10" s="67"/>
      <c r="M10"/>
      <c r="N10"/>
      <c r="O10" t="str">
        <f>'Impervious Fraction'!B11</f>
        <v>Class 2 Base</v>
      </c>
      <c r="P10">
        <f>'Impervious Fraction'!C11</f>
        <v>0.3</v>
      </c>
      <c r="Q10"/>
    </row>
    <row r="11" spans="1:17" s="2" customFormat="1" ht="6" customHeight="1">
      <c r="A11" s="3"/>
      <c r="B11" s="22"/>
      <c r="C11" s="8"/>
      <c r="D11" s="8"/>
      <c r="E11" s="8"/>
      <c r="F11" s="8"/>
      <c r="G11" s="8"/>
      <c r="H11" s="8"/>
      <c r="I11" s="8"/>
      <c r="J11" s="5"/>
      <c r="K11" s="5"/>
      <c r="L11" s="23"/>
      <c r="M11"/>
      <c r="N11"/>
      <c r="O11" t="str">
        <f>'Impervious Fraction'!B12</f>
        <v>Gravel or Class 2 Permeable Base</v>
      </c>
      <c r="P11">
        <f>'Impervious Fraction'!C12</f>
        <v>0.1</v>
      </c>
      <c r="Q11"/>
    </row>
    <row r="12" spans="1:16" ht="18.75" customHeight="1">
      <c r="A12" s="1"/>
      <c r="B12" s="68" t="s">
        <v>21</v>
      </c>
      <c r="C12" s="69"/>
      <c r="D12" s="70"/>
      <c r="E12" s="70"/>
      <c r="F12" s="70"/>
      <c r="G12" s="70"/>
      <c r="H12" s="70"/>
      <c r="I12" s="70"/>
      <c r="J12" s="70"/>
      <c r="K12" s="70"/>
      <c r="L12" s="71"/>
      <c r="O12" t="str">
        <f>'Impervious Fraction'!B13</f>
        <v>Pervious Concrete / Porous Asphalt</v>
      </c>
      <c r="P12">
        <f>'Impervious Fraction'!C13</f>
        <v>0.1</v>
      </c>
    </row>
    <row r="13" spans="2:16" ht="15">
      <c r="B13" s="24"/>
      <c r="C13" s="1"/>
      <c r="D13" s="72" t="s">
        <v>22</v>
      </c>
      <c r="E13" s="72"/>
      <c r="F13" s="72"/>
      <c r="G13" s="72"/>
      <c r="H13" s="72"/>
      <c r="I13" s="72"/>
      <c r="J13" s="72"/>
      <c r="K13" s="72"/>
      <c r="L13" s="73"/>
      <c r="O13" t="str">
        <f>'Impervious Fraction'!B14</f>
        <v>Open and Porous Pavers</v>
      </c>
      <c r="P13">
        <f>'Impervious Fraction'!C14</f>
        <v>0.1</v>
      </c>
    </row>
    <row r="14" spans="2:16" ht="12.75">
      <c r="B14" s="24"/>
      <c r="C14" s="1"/>
      <c r="D14" s="1"/>
      <c r="E14" s="1"/>
      <c r="F14" s="1"/>
      <c r="G14" s="1"/>
      <c r="H14" s="1"/>
      <c r="I14" s="1"/>
      <c r="J14" s="1"/>
      <c r="K14" s="1"/>
      <c r="L14" s="25"/>
      <c r="O14" t="str">
        <f>'Impervious Fraction'!B15</f>
        <v>Turf block</v>
      </c>
      <c r="P14">
        <f>'Impervious Fraction'!C15</f>
        <v>0.1</v>
      </c>
    </row>
    <row r="15" spans="2:16" ht="15.75">
      <c r="B15" s="65" t="s">
        <v>20</v>
      </c>
      <c r="C15" s="66"/>
      <c r="D15" s="66"/>
      <c r="E15" s="66"/>
      <c r="F15" s="66"/>
      <c r="G15" s="66"/>
      <c r="H15" s="66"/>
      <c r="I15" s="66"/>
      <c r="J15" s="66"/>
      <c r="K15" s="66"/>
      <c r="L15" s="67"/>
      <c r="O15" t="str">
        <f>'Impervious Fraction'!B16</f>
        <v>Ornamental Landscaping </v>
      </c>
      <c r="P15">
        <f>'Impervious Fraction'!C16</f>
        <v>0.1</v>
      </c>
    </row>
    <row r="16" spans="1:17" s="2" customFormat="1" ht="6" customHeight="1">
      <c r="A16" s="3"/>
      <c r="B16" s="22"/>
      <c r="C16" s="8"/>
      <c r="D16" s="8"/>
      <c r="E16" s="8"/>
      <c r="F16" s="8"/>
      <c r="G16" s="8"/>
      <c r="H16" s="8"/>
      <c r="I16" s="8"/>
      <c r="J16" s="5"/>
      <c r="K16" s="5"/>
      <c r="L16" s="23"/>
      <c r="M16"/>
      <c r="N16"/>
      <c r="O16" t="str">
        <f>'Impervious Fraction'!B17</f>
        <v>Natural (A Soil)</v>
      </c>
      <c r="P16">
        <f>'Impervious Fraction'!C17</f>
        <v>0.03</v>
      </c>
      <c r="Q16"/>
    </row>
    <row r="17" spans="1:16" s="2" customFormat="1" ht="18.75" customHeight="1">
      <c r="A17" s="3"/>
      <c r="B17" s="107" t="s">
        <v>24</v>
      </c>
      <c r="C17" s="108"/>
      <c r="D17" s="108"/>
      <c r="E17" s="108"/>
      <c r="F17" s="108"/>
      <c r="G17" s="108"/>
      <c r="H17" s="108"/>
      <c r="I17" s="4" t="s">
        <v>25</v>
      </c>
      <c r="J17" s="32">
        <v>0.2</v>
      </c>
      <c r="K17" s="30" t="s">
        <v>1</v>
      </c>
      <c r="L17" s="9"/>
      <c r="M17"/>
      <c r="N17"/>
      <c r="O17" t="str">
        <f>'Impervious Fraction'!B18</f>
        <v>Natural (B Soil)</v>
      </c>
      <c r="P17">
        <f>'Impervious Fraction'!C18</f>
        <v>0.15</v>
      </c>
    </row>
    <row r="18" spans="2:16" ht="12.75">
      <c r="B18" s="24"/>
      <c r="C18" s="1"/>
      <c r="D18" s="1"/>
      <c r="E18" s="1"/>
      <c r="F18" s="1"/>
      <c r="G18" s="1"/>
      <c r="H18" s="1"/>
      <c r="I18" s="1"/>
      <c r="J18" s="1"/>
      <c r="K18" s="1"/>
      <c r="L18" s="25"/>
      <c r="O18" t="str">
        <f>'Impervious Fraction'!B19</f>
        <v>Natural (C Soil)</v>
      </c>
      <c r="P18">
        <f>'Impervious Fraction'!C19</f>
        <v>0.3</v>
      </c>
    </row>
    <row r="19" spans="2:16" ht="15.75">
      <c r="B19" s="65" t="s">
        <v>18</v>
      </c>
      <c r="C19" s="66"/>
      <c r="D19" s="66"/>
      <c r="E19" s="66"/>
      <c r="F19" s="66"/>
      <c r="G19" s="66"/>
      <c r="H19" s="66"/>
      <c r="I19" s="66"/>
      <c r="J19" s="66"/>
      <c r="K19" s="66"/>
      <c r="L19" s="67"/>
      <c r="O19" t="str">
        <f>'Impervious Fraction'!B20</f>
        <v>Natural (D Soil)</v>
      </c>
      <c r="P19">
        <f>'Impervious Fraction'!C20</f>
        <v>0.4</v>
      </c>
    </row>
    <row r="20" spans="2:16" ht="4.5" customHeight="1">
      <c r="B20" s="22"/>
      <c r="C20" s="8"/>
      <c r="D20" s="8"/>
      <c r="E20" s="8"/>
      <c r="F20" s="8"/>
      <c r="G20" s="8"/>
      <c r="H20" s="8"/>
      <c r="I20" s="8"/>
      <c r="J20" s="5"/>
      <c r="K20" s="5"/>
      <c r="L20" s="23"/>
      <c r="O20" t="str">
        <f>'Impervious Fraction'!B21</f>
        <v>Mixed Surface Types</v>
      </c>
      <c r="P20">
        <f>'Impervious Fraction'!C21</f>
        <v>0</v>
      </c>
    </row>
    <row r="21" spans="2:12" ht="15.75" thickBot="1">
      <c r="B21" s="24"/>
      <c r="C21" s="111" t="s">
        <v>49</v>
      </c>
      <c r="D21" s="111"/>
      <c r="E21" s="111"/>
      <c r="F21" s="111"/>
      <c r="G21" s="111"/>
      <c r="H21" s="111"/>
      <c r="I21" s="111"/>
      <c r="J21" s="111"/>
      <c r="K21" s="111"/>
      <c r="L21" s="25"/>
    </row>
    <row r="22" spans="2:13" ht="52.5" thickBot="1">
      <c r="B22" s="24"/>
      <c r="C22" s="15" t="s">
        <v>9</v>
      </c>
      <c r="D22" s="16" t="s">
        <v>16</v>
      </c>
      <c r="E22" s="16" t="s">
        <v>69</v>
      </c>
      <c r="F22" s="16" t="s">
        <v>52</v>
      </c>
      <c r="G22" s="17" t="s">
        <v>14</v>
      </c>
      <c r="H22" s="16" t="s">
        <v>15</v>
      </c>
      <c r="I22" s="18" t="s">
        <v>26</v>
      </c>
      <c r="J22" s="18" t="s">
        <v>27</v>
      </c>
      <c r="K22" s="19" t="s">
        <v>28</v>
      </c>
      <c r="L22" s="25"/>
      <c r="M22">
        <f>SUM(M23:M47)</f>
        <v>0</v>
      </c>
    </row>
    <row r="23" spans="2:13" ht="15.75" thickTop="1">
      <c r="B23" s="109" t="s">
        <v>23</v>
      </c>
      <c r="C23" s="50"/>
      <c r="D23" s="49"/>
      <c r="E23" s="49"/>
      <c r="F23" s="51"/>
      <c r="G23" s="38">
        <f>IF(F23="","",(0.858*(F23^3))-(0.78*(F23^2))+(0.774*F23)+0.04)</f>
      </c>
      <c r="H23" s="34">
        <f>IF(OR(G23="",D23=""),"",ROUND(D23*G23,1))</f>
      </c>
      <c r="I23" s="116"/>
      <c r="J23" s="116"/>
      <c r="K23" s="116"/>
      <c r="L23" s="26">
        <f>IF(C23="",1,"")</f>
        <v>1</v>
      </c>
      <c r="M23">
        <f>IF(OR(E23="Mixed Surface Types",F23=""),"",IF(F23=(INDEX('Impervious Fraction'!$B$5:$C$20,MATCH(E23,'Impervious Fraction'!$B$5:$B$20,0),2)),"",1))</f>
      </c>
    </row>
    <row r="24" spans="2:13" ht="15">
      <c r="B24" s="109"/>
      <c r="C24" s="52"/>
      <c r="D24" s="53"/>
      <c r="E24" s="53"/>
      <c r="F24" s="54"/>
      <c r="G24" s="36">
        <f aca="true" t="shared" si="0" ref="G24:G47">IF(F24="","",(0.858*(F24^3))-(0.78*(F24^2))+(0.774*F24)+0.04)</f>
      </c>
      <c r="H24" s="35">
        <f aca="true" t="shared" si="1" ref="H24:H47">IF(OR(G24="",D24=""),"",ROUND(D24*G24,1))</f>
      </c>
      <c r="I24" s="116"/>
      <c r="J24" s="116"/>
      <c r="K24" s="116"/>
      <c r="L24" s="26">
        <f aca="true" t="shared" si="2" ref="L24:L47">IF(C24="",1,"")</f>
        <v>1</v>
      </c>
      <c r="M24">
        <f>IF(OR(E24="Mixed Surface Types",F24=""),"",IF(F24=(INDEX('Impervious Fraction'!$B$5:$C$20,MATCH(E24,'Impervious Fraction'!$B$5:$B$20,0),2)),"",1))</f>
      </c>
    </row>
    <row r="25" spans="2:13" ht="15">
      <c r="B25" s="109"/>
      <c r="C25" s="52"/>
      <c r="D25" s="53"/>
      <c r="E25" s="53"/>
      <c r="F25" s="54"/>
      <c r="G25" s="36">
        <f t="shared" si="0"/>
      </c>
      <c r="H25" s="35">
        <f t="shared" si="1"/>
      </c>
      <c r="I25" s="116"/>
      <c r="J25" s="116"/>
      <c r="K25" s="116"/>
      <c r="L25" s="26">
        <f t="shared" si="2"/>
        <v>1</v>
      </c>
      <c r="M25">
        <f>IF(OR(E25="Mixed Surface Types",F25=""),"",IF(F25=(INDEX('Impervious Fraction'!$B$5:$C$20,MATCH(E25,'Impervious Fraction'!$B$5:$B$20,0),2)),"",1))</f>
      </c>
    </row>
    <row r="26" spans="2:13" ht="15">
      <c r="B26" s="109"/>
      <c r="C26" s="52"/>
      <c r="D26" s="53"/>
      <c r="E26" s="53"/>
      <c r="F26" s="54"/>
      <c r="G26" s="36">
        <f t="shared" si="0"/>
      </c>
      <c r="H26" s="35">
        <f t="shared" si="1"/>
      </c>
      <c r="I26" s="116"/>
      <c r="J26" s="116"/>
      <c r="K26" s="116"/>
      <c r="L26" s="26">
        <f t="shared" si="2"/>
        <v>1</v>
      </c>
      <c r="M26">
        <f>IF(OR(E26="Mixed Surface Types",F26=""),"",IF(F26=(INDEX('Impervious Fraction'!$B$5:$C$20,MATCH(E26,'Impervious Fraction'!$B$5:$B$20,0),2)),"",1))</f>
      </c>
    </row>
    <row r="27" spans="2:13" ht="15">
      <c r="B27" s="109"/>
      <c r="C27" s="52"/>
      <c r="D27" s="53"/>
      <c r="E27" s="53"/>
      <c r="F27" s="54"/>
      <c r="G27" s="36">
        <f t="shared" si="0"/>
      </c>
      <c r="H27" s="35">
        <f t="shared" si="1"/>
      </c>
      <c r="I27" s="116"/>
      <c r="J27" s="116"/>
      <c r="K27" s="116"/>
      <c r="L27" s="26">
        <f t="shared" si="2"/>
        <v>1</v>
      </c>
      <c r="M27">
        <f>IF(OR(E27="Mixed Surface Types",F27=""),"",IF(F27=(INDEX('Impervious Fraction'!$B$5:$C$20,MATCH(E27,'Impervious Fraction'!$B$5:$B$20,0),2)),"",1))</f>
      </c>
    </row>
    <row r="28" spans="2:13" ht="15">
      <c r="B28" s="109"/>
      <c r="C28" s="52"/>
      <c r="D28" s="53"/>
      <c r="E28" s="53"/>
      <c r="F28" s="54"/>
      <c r="G28" s="36">
        <f t="shared" si="0"/>
      </c>
      <c r="H28" s="35">
        <f t="shared" si="1"/>
      </c>
      <c r="I28" s="116"/>
      <c r="J28" s="116"/>
      <c r="K28" s="116"/>
      <c r="L28" s="26">
        <f t="shared" si="2"/>
        <v>1</v>
      </c>
      <c r="M28">
        <f>IF(OR(E28="Mixed Surface Types",F28=""),"",IF(F28=(INDEX('Impervious Fraction'!$B$5:$C$20,MATCH(E28,'Impervious Fraction'!$B$5:$B$20,0),2)),"",1))</f>
      </c>
    </row>
    <row r="29" spans="2:12" ht="15">
      <c r="B29" s="109"/>
      <c r="C29" s="52"/>
      <c r="D29" s="53"/>
      <c r="E29" s="53"/>
      <c r="F29" s="54"/>
      <c r="G29" s="36">
        <f t="shared" si="0"/>
      </c>
      <c r="H29" s="35">
        <f t="shared" si="1"/>
      </c>
      <c r="I29" s="116"/>
      <c r="J29" s="116"/>
      <c r="K29" s="116"/>
      <c r="L29" s="26">
        <f t="shared" si="2"/>
        <v>1</v>
      </c>
    </row>
    <row r="30" spans="2:13" ht="15">
      <c r="B30" s="109"/>
      <c r="C30" s="52"/>
      <c r="D30" s="53"/>
      <c r="E30" s="53"/>
      <c r="F30" s="54"/>
      <c r="G30" s="36">
        <f t="shared" si="0"/>
      </c>
      <c r="H30" s="35">
        <f t="shared" si="1"/>
      </c>
      <c r="I30" s="116"/>
      <c r="J30" s="116"/>
      <c r="K30" s="116"/>
      <c r="L30" s="26">
        <f t="shared" si="2"/>
        <v>1</v>
      </c>
      <c r="M30">
        <f>IF(OR(E30="Mixed Surface Types",F30=""),"",IF(F30=(INDEX('Impervious Fraction'!$B$5:$C$20,MATCH(E30,'Impervious Fraction'!$B$5:$B$20,0),2)),"",1))</f>
      </c>
    </row>
    <row r="31" spans="2:13" ht="15">
      <c r="B31" s="109"/>
      <c r="C31" s="52"/>
      <c r="D31" s="53"/>
      <c r="E31" s="53"/>
      <c r="F31" s="54"/>
      <c r="G31" s="36">
        <f t="shared" si="0"/>
      </c>
      <c r="H31" s="35">
        <f t="shared" si="1"/>
      </c>
      <c r="I31" s="116"/>
      <c r="J31" s="116"/>
      <c r="K31" s="116"/>
      <c r="L31" s="26">
        <f t="shared" si="2"/>
        <v>1</v>
      </c>
      <c r="M31">
        <f>IF(OR(E31="Mixed Surface Types",F31=""),"",IF(F31=(INDEX('Impervious Fraction'!$B$5:$C$20,MATCH(E31,'Impervious Fraction'!$B$5:$B$20,0),2)),"",1))</f>
      </c>
    </row>
    <row r="32" spans="2:13" ht="15">
      <c r="B32" s="109"/>
      <c r="C32" s="52"/>
      <c r="D32" s="53"/>
      <c r="E32" s="53"/>
      <c r="F32" s="54"/>
      <c r="G32" s="36">
        <f t="shared" si="0"/>
      </c>
      <c r="H32" s="35">
        <f t="shared" si="1"/>
      </c>
      <c r="I32" s="116"/>
      <c r="J32" s="116"/>
      <c r="K32" s="116"/>
      <c r="L32" s="26">
        <f t="shared" si="2"/>
        <v>1</v>
      </c>
      <c r="M32">
        <f>IF(OR(E32="Mixed Surface Types",F32=""),"",IF(F32=(INDEX('Impervious Fraction'!$B$5:$C$20,MATCH(E32,'Impervious Fraction'!$B$5:$B$20,0),2)),"",1))</f>
      </c>
    </row>
    <row r="33" spans="2:13" ht="15">
      <c r="B33" s="109"/>
      <c r="C33" s="52"/>
      <c r="D33" s="53"/>
      <c r="E33" s="53"/>
      <c r="F33" s="54"/>
      <c r="G33" s="36">
        <f t="shared" si="0"/>
      </c>
      <c r="H33" s="35">
        <f t="shared" si="1"/>
      </c>
      <c r="I33" s="116"/>
      <c r="J33" s="116"/>
      <c r="K33" s="116"/>
      <c r="L33" s="26">
        <f t="shared" si="2"/>
        <v>1</v>
      </c>
      <c r="M33">
        <f>IF(OR(E33="Mixed Surface Types",F33=""),"",IF(F33=(INDEX('Impervious Fraction'!$B$5:$C$20,MATCH(E33,'Impervious Fraction'!$B$5:$B$20,0),2)),"",1))</f>
      </c>
    </row>
    <row r="34" spans="2:12" ht="15">
      <c r="B34" s="109"/>
      <c r="C34" s="52"/>
      <c r="D34" s="53"/>
      <c r="E34" s="53"/>
      <c r="F34" s="54"/>
      <c r="G34" s="36">
        <f t="shared" si="0"/>
      </c>
      <c r="H34" s="35">
        <f t="shared" si="1"/>
      </c>
      <c r="I34" s="116"/>
      <c r="J34" s="116"/>
      <c r="K34" s="116"/>
      <c r="L34" s="26">
        <f t="shared" si="2"/>
        <v>1</v>
      </c>
    </row>
    <row r="35" spans="2:13" ht="15">
      <c r="B35" s="109"/>
      <c r="C35" s="52"/>
      <c r="D35" s="53"/>
      <c r="E35" s="53"/>
      <c r="F35" s="54"/>
      <c r="G35" s="36">
        <f t="shared" si="0"/>
      </c>
      <c r="H35" s="35">
        <f t="shared" si="1"/>
      </c>
      <c r="I35" s="116"/>
      <c r="J35" s="116"/>
      <c r="K35" s="116"/>
      <c r="L35" s="26">
        <f t="shared" si="2"/>
        <v>1</v>
      </c>
      <c r="M35">
        <f>IF(OR(E35="Mixed Surface Types",F35=""),"",IF(F35=(INDEX('Impervious Fraction'!$B$5:$C$20,MATCH(E35,'Impervious Fraction'!$B$5:$B$20,0),2)),"",1))</f>
      </c>
    </row>
    <row r="36" spans="2:13" ht="15">
      <c r="B36" s="109"/>
      <c r="C36" s="52"/>
      <c r="D36" s="53"/>
      <c r="E36" s="53"/>
      <c r="F36" s="54"/>
      <c r="G36" s="36">
        <f t="shared" si="0"/>
      </c>
      <c r="H36" s="35">
        <f t="shared" si="1"/>
      </c>
      <c r="I36" s="116"/>
      <c r="J36" s="116"/>
      <c r="K36" s="116"/>
      <c r="L36" s="26">
        <f t="shared" si="2"/>
        <v>1</v>
      </c>
      <c r="M36">
        <f>IF(OR(E36="Mixed Surface Types",F36=""),"",IF(F36=(INDEX('Impervious Fraction'!$B$5:$C$20,MATCH(E36,'Impervious Fraction'!$B$5:$B$20,0),2)),"",1))</f>
      </c>
    </row>
    <row r="37" spans="2:13" ht="15">
      <c r="B37" s="109"/>
      <c r="C37" s="52"/>
      <c r="D37" s="53"/>
      <c r="E37" s="53"/>
      <c r="F37" s="54"/>
      <c r="G37" s="36">
        <f t="shared" si="0"/>
      </c>
      <c r="H37" s="35">
        <f t="shared" si="1"/>
      </c>
      <c r="I37" s="116"/>
      <c r="J37" s="116"/>
      <c r="K37" s="116"/>
      <c r="L37" s="26">
        <f t="shared" si="2"/>
        <v>1</v>
      </c>
      <c r="M37">
        <f>IF(OR(E37="Mixed Surface Types",F37=""),"",IF(F37=(INDEX('Impervious Fraction'!$B$5:$C$20,MATCH(E37,'Impervious Fraction'!$B$5:$B$20,0),2)),"",1))</f>
      </c>
    </row>
    <row r="38" spans="2:13" ht="15">
      <c r="B38" s="109"/>
      <c r="C38" s="52"/>
      <c r="D38" s="53"/>
      <c r="E38" s="53"/>
      <c r="F38" s="54"/>
      <c r="G38" s="36">
        <f t="shared" si="0"/>
      </c>
      <c r="H38" s="35">
        <f t="shared" si="1"/>
      </c>
      <c r="I38" s="116"/>
      <c r="J38" s="116"/>
      <c r="K38" s="116"/>
      <c r="L38" s="26">
        <f t="shared" si="2"/>
        <v>1</v>
      </c>
      <c r="M38">
        <f>IF(OR(E38="Mixed Surface Types",F38=""),"",IF(F38=(INDEX('Impervious Fraction'!$B$5:$C$20,MATCH(E38,'Impervious Fraction'!$B$5:$B$20,0),2)),"",1))</f>
      </c>
    </row>
    <row r="39" spans="2:13" ht="15">
      <c r="B39" s="109"/>
      <c r="C39" s="52"/>
      <c r="D39" s="53"/>
      <c r="E39" s="53"/>
      <c r="F39" s="54"/>
      <c r="G39" s="36">
        <f t="shared" si="0"/>
      </c>
      <c r="H39" s="35">
        <f t="shared" si="1"/>
      </c>
      <c r="I39" s="116"/>
      <c r="J39" s="116"/>
      <c r="K39" s="116"/>
      <c r="L39" s="26">
        <f t="shared" si="2"/>
        <v>1</v>
      </c>
      <c r="M39">
        <f>IF(OR(E39="Mixed Surface Types",F39=""),"",IF(F39=(INDEX('Impervious Fraction'!$B$5:$C$20,MATCH(E39,'Impervious Fraction'!$B$5:$B$20,0),2)),"",1))</f>
      </c>
    </row>
    <row r="40" spans="2:13" ht="15">
      <c r="B40" s="109"/>
      <c r="C40" s="52"/>
      <c r="D40" s="53"/>
      <c r="E40" s="53"/>
      <c r="F40" s="54"/>
      <c r="G40" s="36">
        <f t="shared" si="0"/>
      </c>
      <c r="H40" s="35">
        <f t="shared" si="1"/>
      </c>
      <c r="I40" s="116"/>
      <c r="J40" s="116"/>
      <c r="K40" s="116"/>
      <c r="L40" s="26">
        <f t="shared" si="2"/>
        <v>1</v>
      </c>
      <c r="M40">
        <f>IF(OR(E40="Mixed Surface Types",F40=""),"",IF(F40=(INDEX('Impervious Fraction'!$B$5:$C$20,MATCH(E40,'Impervious Fraction'!$B$5:$B$20,0),2)),"",1))</f>
      </c>
    </row>
    <row r="41" spans="2:13" ht="15">
      <c r="B41" s="109"/>
      <c r="C41" s="52"/>
      <c r="D41" s="53"/>
      <c r="E41" s="53"/>
      <c r="F41" s="54"/>
      <c r="G41" s="36">
        <f t="shared" si="0"/>
      </c>
      <c r="H41" s="35">
        <f t="shared" si="1"/>
      </c>
      <c r="I41" s="116"/>
      <c r="J41" s="116"/>
      <c r="K41" s="116"/>
      <c r="L41" s="26">
        <f t="shared" si="2"/>
        <v>1</v>
      </c>
      <c r="M41">
        <f>IF(OR(E41="Mixed Surface Types",F41=""),"",IF(F41=(INDEX('Impervious Fraction'!$B$5:$C$20,MATCH(E41,'Impervious Fraction'!$B$5:$B$20,0),2)),"",1))</f>
      </c>
    </row>
    <row r="42" spans="2:13" ht="15">
      <c r="B42" s="109"/>
      <c r="C42" s="52"/>
      <c r="D42" s="53"/>
      <c r="E42" s="53"/>
      <c r="F42" s="54"/>
      <c r="G42" s="36">
        <f t="shared" si="0"/>
      </c>
      <c r="H42" s="35">
        <f t="shared" si="1"/>
      </c>
      <c r="I42" s="116"/>
      <c r="J42" s="116"/>
      <c r="K42" s="116"/>
      <c r="L42" s="26">
        <f t="shared" si="2"/>
        <v>1</v>
      </c>
      <c r="M42">
        <f>IF(OR(E42="Mixed Surface Types",F42=""),"",IF(F42=(INDEX('Impervious Fraction'!$B$5:$C$20,MATCH(E42,'Impervious Fraction'!$B$5:$B$20,0),2)),"",1))</f>
      </c>
    </row>
    <row r="43" spans="2:13" ht="15">
      <c r="B43" s="109"/>
      <c r="C43" s="52"/>
      <c r="D43" s="53"/>
      <c r="E43" s="53"/>
      <c r="F43" s="54"/>
      <c r="G43" s="36">
        <f t="shared" si="0"/>
      </c>
      <c r="H43" s="35">
        <f t="shared" si="1"/>
      </c>
      <c r="I43" s="116"/>
      <c r="J43" s="116"/>
      <c r="K43" s="116"/>
      <c r="L43" s="26">
        <f t="shared" si="2"/>
        <v>1</v>
      </c>
      <c r="M43">
        <f>IF(OR(E43="Mixed Surface Types",F43=""),"",IF(F43=(INDEX('Impervious Fraction'!$B$5:$C$20,MATCH(E43,'Impervious Fraction'!$B$5:$B$20,0),2)),"",1))</f>
      </c>
    </row>
    <row r="44" spans="2:13" ht="15">
      <c r="B44" s="109"/>
      <c r="C44" s="52"/>
      <c r="D44" s="53"/>
      <c r="E44" s="53"/>
      <c r="F44" s="54"/>
      <c r="G44" s="36">
        <f t="shared" si="0"/>
      </c>
      <c r="H44" s="35">
        <f t="shared" si="1"/>
      </c>
      <c r="I44" s="116"/>
      <c r="J44" s="116"/>
      <c r="K44" s="116"/>
      <c r="L44" s="26">
        <f t="shared" si="2"/>
        <v>1</v>
      </c>
      <c r="M44">
        <f>IF(OR(E44="Mixed Surface Types",F44=""),"",IF(F44=(INDEX('Impervious Fraction'!$B$5:$C$20,MATCH(E44,'Impervious Fraction'!$B$5:$B$20,0),2)),"",1))</f>
      </c>
    </row>
    <row r="45" spans="2:13" ht="15">
      <c r="B45" s="109"/>
      <c r="C45" s="52"/>
      <c r="D45" s="53"/>
      <c r="E45" s="53"/>
      <c r="F45" s="54"/>
      <c r="G45" s="36">
        <f t="shared" si="0"/>
      </c>
      <c r="H45" s="35">
        <f t="shared" si="1"/>
      </c>
      <c r="I45" s="116"/>
      <c r="J45" s="116"/>
      <c r="K45" s="116"/>
      <c r="L45" s="26">
        <f t="shared" si="2"/>
        <v>1</v>
      </c>
      <c r="M45">
        <f>IF(OR(E45="Mixed Surface Types",F45=""),"",IF(F45=(INDEX('Impervious Fraction'!$B$5:$C$20,MATCH(E45,'Impervious Fraction'!$B$5:$B$20,0),2)),"",1))</f>
      </c>
    </row>
    <row r="46" spans="2:13" ht="15">
      <c r="B46" s="109"/>
      <c r="C46" s="52"/>
      <c r="D46" s="53"/>
      <c r="E46" s="53"/>
      <c r="F46" s="54"/>
      <c r="G46" s="36">
        <f t="shared" si="0"/>
      </c>
      <c r="H46" s="35">
        <f t="shared" si="1"/>
      </c>
      <c r="I46" s="116"/>
      <c r="J46" s="116"/>
      <c r="K46" s="116"/>
      <c r="L46" s="26">
        <f t="shared" si="2"/>
        <v>1</v>
      </c>
      <c r="M46">
        <f>IF(OR(E46="Mixed Surface Types",F46=""),"",IF(F46=(INDEX('Impervious Fraction'!$B$5:$C$20,MATCH(E46,'Impervious Fraction'!$B$5:$B$20,0),2)),"",1))</f>
      </c>
    </row>
    <row r="47" spans="2:13" ht="15.75" customHeight="1" thickBot="1">
      <c r="B47" s="110"/>
      <c r="C47" s="52"/>
      <c r="D47" s="53"/>
      <c r="E47" s="55"/>
      <c r="F47" s="56"/>
      <c r="G47" s="37">
        <f t="shared" si="0"/>
      </c>
      <c r="H47" s="35">
        <f t="shared" si="1"/>
      </c>
      <c r="I47" s="117"/>
      <c r="J47" s="117"/>
      <c r="K47" s="117"/>
      <c r="L47" s="26">
        <f t="shared" si="2"/>
        <v>1</v>
      </c>
      <c r="M47">
        <f>IF(OR(E47="Mixed Surface Types",F47=""),"",IF(F47=(INDEX('Impervious Fraction'!$B$5:$C$20,MATCH(E47,'Impervious Fraction'!$B$5:$B$20,0),2)),"",1))</f>
      </c>
    </row>
    <row r="48" spans="2:12" ht="15.75" customHeight="1" thickBot="1">
      <c r="B48" s="24"/>
      <c r="C48" s="13"/>
      <c r="D48" s="14">
        <f>SUM(D23:D47)</f>
        <v>0</v>
      </c>
      <c r="E48" s="104" t="s">
        <v>12</v>
      </c>
      <c r="F48" s="105"/>
      <c r="G48" s="106"/>
      <c r="H48" s="20">
        <f>SUM(H23:H47)</f>
        <v>0</v>
      </c>
      <c r="I48" s="21">
        <f>IF(J17="","",J17)</f>
        <v>0.2</v>
      </c>
      <c r="J48" s="14">
        <f>IF(OR(H48=0,I48=""),"",ROUND((H48*I48)/43560,1))</f>
      </c>
      <c r="K48" s="31"/>
      <c r="L48" s="26">
        <f>IF(OR(J48="",K48&gt;=J48,I48=""),"",1)</f>
      </c>
    </row>
    <row r="49" spans="2:12" ht="6" customHeight="1">
      <c r="B49" s="24"/>
      <c r="C49" s="1"/>
      <c r="D49" s="1"/>
      <c r="E49" s="1"/>
      <c r="F49" s="1"/>
      <c r="G49" s="1"/>
      <c r="H49" s="1"/>
      <c r="I49" s="1"/>
      <c r="J49" s="1"/>
      <c r="K49" s="1"/>
      <c r="L49" s="25"/>
    </row>
    <row r="50" spans="2:12" ht="15.75" customHeight="1">
      <c r="B50" s="24"/>
      <c r="C50" s="64">
        <f>IF(M22&gt;0,"Effective Impervious Fraction must match the value on the Table shown on the 'Impervious Fraction' tab.","")</f>
      </c>
      <c r="D50" s="64"/>
      <c r="E50" s="64"/>
      <c r="F50" s="64"/>
      <c r="G50" s="64"/>
      <c r="H50" s="64"/>
      <c r="I50" s="64"/>
      <c r="J50" s="64"/>
      <c r="K50" s="64"/>
      <c r="L50" s="25"/>
    </row>
    <row r="51" spans="2:12" ht="15.75" customHeight="1">
      <c r="B51" s="24"/>
      <c r="C51" s="114">
        <f>IF(L48=1,"Proposed Volume must be greater than the Design Capture Volume","")</f>
      </c>
      <c r="D51" s="115"/>
      <c r="E51" s="115"/>
      <c r="F51" s="115"/>
      <c r="G51" s="115"/>
      <c r="H51" s="115"/>
      <c r="I51" s="115"/>
      <c r="J51" s="115"/>
      <c r="K51" s="115"/>
      <c r="L51" s="25"/>
    </row>
    <row r="52" spans="2:12" ht="6" customHeight="1">
      <c r="B52" s="24"/>
      <c r="C52" s="1"/>
      <c r="D52" s="1"/>
      <c r="E52" s="1"/>
      <c r="F52" s="1"/>
      <c r="G52" s="1"/>
      <c r="H52" s="1"/>
      <c r="I52" s="1"/>
      <c r="J52" s="1"/>
      <c r="K52" s="1"/>
      <c r="L52" s="25"/>
    </row>
    <row r="53" spans="2:12" ht="15.75">
      <c r="B53" s="27" t="s">
        <v>0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3"/>
    </row>
    <row r="54" spans="2:12" ht="12.75" customHeight="1">
      <c r="B54" s="107"/>
      <c r="C54" s="108"/>
      <c r="D54" s="108"/>
      <c r="E54" s="108"/>
      <c r="F54" s="108"/>
      <c r="G54" s="108"/>
      <c r="H54" s="108"/>
      <c r="I54" s="108"/>
      <c r="J54" s="108"/>
      <c r="K54" s="108"/>
      <c r="L54" s="118"/>
    </row>
    <row r="55" spans="2:12" ht="12.75" customHeight="1">
      <c r="B55" s="107"/>
      <c r="C55" s="108"/>
      <c r="D55" s="108"/>
      <c r="E55" s="108"/>
      <c r="F55" s="108"/>
      <c r="G55" s="108"/>
      <c r="H55" s="108"/>
      <c r="I55" s="108"/>
      <c r="J55" s="108"/>
      <c r="K55" s="108"/>
      <c r="L55" s="118"/>
    </row>
    <row r="56" spans="2:12" ht="12.75" customHeight="1">
      <c r="B56" s="107"/>
      <c r="C56" s="108"/>
      <c r="D56" s="108"/>
      <c r="E56" s="108"/>
      <c r="F56" s="108"/>
      <c r="G56" s="108"/>
      <c r="H56" s="108"/>
      <c r="I56" s="108"/>
      <c r="J56" s="108"/>
      <c r="K56" s="108"/>
      <c r="L56" s="118"/>
    </row>
    <row r="57" spans="2:12" ht="12.75" customHeight="1">
      <c r="B57" s="107"/>
      <c r="C57" s="108"/>
      <c r="D57" s="108"/>
      <c r="E57" s="108"/>
      <c r="F57" s="108"/>
      <c r="G57" s="108"/>
      <c r="H57" s="108"/>
      <c r="I57" s="108"/>
      <c r="J57" s="108"/>
      <c r="K57" s="108"/>
      <c r="L57" s="118"/>
    </row>
    <row r="58" spans="2:12" ht="12.75" customHeight="1">
      <c r="B58" s="107"/>
      <c r="C58" s="108"/>
      <c r="D58" s="108"/>
      <c r="E58" s="108"/>
      <c r="F58" s="108"/>
      <c r="G58" s="108"/>
      <c r="H58" s="108"/>
      <c r="I58" s="108"/>
      <c r="J58" s="108"/>
      <c r="K58" s="108"/>
      <c r="L58" s="118"/>
    </row>
    <row r="59" spans="2:12" ht="12.75" customHeight="1">
      <c r="B59" s="107"/>
      <c r="C59" s="108"/>
      <c r="D59" s="108"/>
      <c r="E59" s="108"/>
      <c r="F59" s="108"/>
      <c r="G59" s="108"/>
      <c r="H59" s="108"/>
      <c r="I59" s="108"/>
      <c r="J59" s="108"/>
      <c r="K59" s="108"/>
      <c r="L59" s="118"/>
    </row>
    <row r="60" spans="2:12" ht="12.75" customHeight="1">
      <c r="B60" s="119"/>
      <c r="C60" s="120"/>
      <c r="D60" s="120"/>
      <c r="E60" s="120"/>
      <c r="F60" s="120"/>
      <c r="G60" s="120"/>
      <c r="H60" s="120"/>
      <c r="I60" s="120"/>
      <c r="J60" s="120"/>
      <c r="K60" s="120"/>
      <c r="L60" s="121"/>
    </row>
    <row r="61" ht="12.75"/>
    <row r="62" ht="12.75"/>
    <row r="63" ht="12.75"/>
  </sheetData>
  <sheetProtection password="9F7A" sheet="1" insertRows="0"/>
  <mergeCells count="31">
    <mergeCell ref="B3:H4"/>
    <mergeCell ref="I3:J4"/>
    <mergeCell ref="K3:L3"/>
    <mergeCell ref="K4:L4"/>
    <mergeCell ref="B5:L5"/>
    <mergeCell ref="B6:C6"/>
    <mergeCell ref="D6:H6"/>
    <mergeCell ref="K6:L6"/>
    <mergeCell ref="B7:C7"/>
    <mergeCell ref="D7:H7"/>
    <mergeCell ref="I7:J7"/>
    <mergeCell ref="K7:L7"/>
    <mergeCell ref="B8:E8"/>
    <mergeCell ref="G8:L8"/>
    <mergeCell ref="B17:H17"/>
    <mergeCell ref="E48:G48"/>
    <mergeCell ref="B23:B47"/>
    <mergeCell ref="I23:I47"/>
    <mergeCell ref="J23:J47"/>
    <mergeCell ref="B10:L10"/>
    <mergeCell ref="B12:C12"/>
    <mergeCell ref="D12:L12"/>
    <mergeCell ref="D13:L13"/>
    <mergeCell ref="B15:L15"/>
    <mergeCell ref="K23:K47"/>
    <mergeCell ref="C50:K50"/>
    <mergeCell ref="C51:K51"/>
    <mergeCell ref="C53:L53"/>
    <mergeCell ref="B54:L60"/>
    <mergeCell ref="B19:L19"/>
    <mergeCell ref="C21:K21"/>
  </mergeCells>
  <conditionalFormatting sqref="F23:F47">
    <cfRule type="expression" priority="1" dxfId="4" stopIfTrue="1">
      <formula>ISNUMBER($M23)</formula>
    </cfRule>
    <cfRule type="cellIs" priority="2" dxfId="2" operator="lessThan" stopIfTrue="1">
      <formula>0</formula>
    </cfRule>
    <cfRule type="cellIs" priority="3" dxfId="2" operator="greaterThan" stopIfTrue="1">
      <formula>1</formula>
    </cfRule>
  </conditionalFormatting>
  <conditionalFormatting sqref="K48">
    <cfRule type="expression" priority="5" dxfId="1" stopIfTrue="1">
      <formula>ISNUMBER($L$48)</formula>
    </cfRule>
  </conditionalFormatting>
  <conditionalFormatting sqref="C51:K51">
    <cfRule type="expression" priority="4" dxfId="0" stopIfTrue="1">
      <formula>ISNUMBER($L$48)</formula>
    </cfRule>
  </conditionalFormatting>
  <dataValidations count="1">
    <dataValidation type="list" allowBlank="1" showInputMessage="1" showErrorMessage="1" sqref="E23:E47">
      <formula1>$O$4:$O$20</formula1>
    </dataValidation>
  </dataValidations>
  <printOptions/>
  <pageMargins left="0.7" right="0.7" top="0.75" bottom="0.75" header="0.3" footer="0.3"/>
  <pageSetup fitToHeight="1" fitToWidth="1" horizontalDpi="600" verticalDpi="600" orientation="portrait" scale="80" r:id="rId3"/>
  <colBreaks count="1" manualBreakCount="1">
    <brk id="12" max="58" man="1"/>
  </col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3"/>
  <sheetViews>
    <sheetView view="pageBreakPreview" zoomScale="60" zoomScalePageLayoutView="0" workbookViewId="0" topLeftCell="A1">
      <selection activeCell="A2" sqref="A2:D2"/>
    </sheetView>
  </sheetViews>
  <sheetFormatPr defaultColWidth="0" defaultRowHeight="12.75" zeroHeight="1"/>
  <cols>
    <col min="1" max="1" width="9.140625" style="0" customWidth="1"/>
    <col min="2" max="2" width="40.8515625" style="0" bestFit="1" customWidth="1"/>
    <col min="3" max="3" width="38.28125" style="0" bestFit="1" customWidth="1"/>
    <col min="4" max="4" width="9.140625" style="0" customWidth="1"/>
    <col min="5" max="16384" width="0" style="0" hidden="1" customWidth="1"/>
  </cols>
  <sheetData>
    <row r="1" ht="12.75"/>
    <row r="2" spans="1:4" ht="22.5">
      <c r="A2" s="123" t="s">
        <v>53</v>
      </c>
      <c r="B2" s="123"/>
      <c r="C2" s="123"/>
      <c r="D2" s="123"/>
    </row>
    <row r="3" spans="1:4" ht="12.75">
      <c r="A3" s="39"/>
      <c r="B3" s="41"/>
      <c r="C3" s="39"/>
      <c r="D3" s="39"/>
    </row>
    <row r="4" spans="1:4" ht="25.5" customHeight="1">
      <c r="A4" s="39"/>
      <c r="B4" s="44" t="s">
        <v>54</v>
      </c>
      <c r="C4" s="43" t="s">
        <v>53</v>
      </c>
      <c r="D4" s="39"/>
    </row>
    <row r="5" spans="1:4" ht="20.25" customHeight="1">
      <c r="A5" s="40"/>
      <c r="B5" s="42" t="s">
        <v>46</v>
      </c>
      <c r="C5" s="46">
        <v>1</v>
      </c>
      <c r="D5" s="40"/>
    </row>
    <row r="6" spans="1:4" ht="20.25" customHeight="1">
      <c r="A6" s="40"/>
      <c r="B6" s="42" t="s">
        <v>47</v>
      </c>
      <c r="C6" s="46">
        <v>1</v>
      </c>
      <c r="D6" s="40"/>
    </row>
    <row r="7" spans="1:4" ht="20.25" customHeight="1">
      <c r="A7" s="40"/>
      <c r="B7" s="42" t="s">
        <v>65</v>
      </c>
      <c r="C7" s="46">
        <v>1</v>
      </c>
      <c r="D7" s="40"/>
    </row>
    <row r="8" spans="1:4" ht="20.25" customHeight="1">
      <c r="A8" s="40"/>
      <c r="B8" s="42" t="s">
        <v>59</v>
      </c>
      <c r="C8" s="46">
        <v>0.4</v>
      </c>
      <c r="D8" s="40"/>
    </row>
    <row r="9" spans="1:4" ht="20.25" customHeight="1">
      <c r="A9" s="40"/>
      <c r="B9" s="42" t="s">
        <v>60</v>
      </c>
      <c r="C9" s="46">
        <v>0.4</v>
      </c>
      <c r="D9" s="40"/>
    </row>
    <row r="10" spans="1:4" ht="20.25" customHeight="1">
      <c r="A10" s="40"/>
      <c r="B10" s="42" t="s">
        <v>66</v>
      </c>
      <c r="C10" s="46">
        <v>0.25</v>
      </c>
      <c r="D10" s="40"/>
    </row>
    <row r="11" spans="1:4" ht="20.25" customHeight="1">
      <c r="A11" s="40"/>
      <c r="B11" s="42" t="s">
        <v>67</v>
      </c>
      <c r="C11" s="46">
        <v>0.3</v>
      </c>
      <c r="D11" s="40"/>
    </row>
    <row r="12" spans="1:4" ht="20.25" customHeight="1">
      <c r="A12" s="40"/>
      <c r="B12" s="42" t="s">
        <v>61</v>
      </c>
      <c r="C12" s="46">
        <v>0.1</v>
      </c>
      <c r="D12" s="40"/>
    </row>
    <row r="13" spans="1:4" ht="20.25" customHeight="1">
      <c r="A13" s="40"/>
      <c r="B13" s="42" t="s">
        <v>62</v>
      </c>
      <c r="C13" s="46">
        <v>0.1</v>
      </c>
      <c r="D13" s="40"/>
    </row>
    <row r="14" spans="1:4" ht="20.25" customHeight="1">
      <c r="A14" s="40"/>
      <c r="B14" s="42" t="s">
        <v>48</v>
      </c>
      <c r="C14" s="46">
        <v>0.1</v>
      </c>
      <c r="D14" s="40"/>
    </row>
    <row r="15" spans="1:4" ht="20.25" customHeight="1">
      <c r="A15" s="40"/>
      <c r="B15" s="42" t="s">
        <v>63</v>
      </c>
      <c r="C15" s="46">
        <v>0.1</v>
      </c>
      <c r="D15" s="40"/>
    </row>
    <row r="16" spans="1:4" ht="20.25" customHeight="1">
      <c r="A16" s="40"/>
      <c r="B16" s="42" t="s">
        <v>64</v>
      </c>
      <c r="C16" s="46">
        <v>0.1</v>
      </c>
      <c r="D16" s="40"/>
    </row>
    <row r="17" spans="1:4" ht="20.25" customHeight="1">
      <c r="A17" s="40"/>
      <c r="B17" s="42" t="s">
        <v>55</v>
      </c>
      <c r="C17" s="46">
        <v>0.03</v>
      </c>
      <c r="D17" s="40"/>
    </row>
    <row r="18" spans="2:3" ht="20.25" customHeight="1">
      <c r="B18" s="42" t="s">
        <v>56</v>
      </c>
      <c r="C18" s="46">
        <v>0.15</v>
      </c>
    </row>
    <row r="19" spans="2:3" ht="20.25" customHeight="1">
      <c r="B19" s="42" t="s">
        <v>57</v>
      </c>
      <c r="C19" s="46">
        <v>0.3</v>
      </c>
    </row>
    <row r="20" spans="2:3" ht="20.25" customHeight="1">
      <c r="B20" s="42" t="s">
        <v>58</v>
      </c>
      <c r="C20" s="46">
        <v>0.4</v>
      </c>
    </row>
    <row r="21" spans="2:3" ht="20.25" customHeight="1">
      <c r="B21" s="45" t="s">
        <v>68</v>
      </c>
      <c r="C21" s="47"/>
    </row>
    <row r="22" ht="20.25" customHeight="1"/>
    <row r="23" spans="1:4" ht="20.25" customHeight="1">
      <c r="A23" s="124" t="s">
        <v>70</v>
      </c>
      <c r="B23" s="124"/>
      <c r="C23" s="124"/>
      <c r="D23" s="124"/>
    </row>
    <row r="24" ht="20.25" customHeight="1"/>
    <row r="25" ht="12.75" hidden="1"/>
  </sheetData>
  <sheetProtection password="9F7A" sheet="1" objects="1" scenarios="1"/>
  <mergeCells count="2">
    <mergeCell ref="A2:D2"/>
    <mergeCell ref="A23:D23"/>
  </mergeCells>
  <printOptions/>
  <pageMargins left="0.7" right="0.7" top="0.75" bottom="0.75" header="0.3" footer="0.3"/>
  <pageSetup horizontalDpi="600" verticalDpi="600" orientation="portrait" scale="94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Riverside County Flood Control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jcgale</dc:creator>
  <cp:keywords/>
  <dc:description/>
  <cp:lastModifiedBy>Padres, Claudio</cp:lastModifiedBy>
  <cp:lastPrinted>2011-09-28T18:06:20Z</cp:lastPrinted>
  <dcterms:created xsi:type="dcterms:W3CDTF">2008-08-07T18:49:21Z</dcterms:created>
  <dcterms:modified xsi:type="dcterms:W3CDTF">2011-10-03T23:33:08Z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